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8" Type="http://schemas.openxmlformats.org/officeDocument/2006/relationships/custom-properties" Target="docProps/custom.xml"/><Relationship Id="rId7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6" Type="http://schemas.openxmlformats.org/package/2006/relationships/metadata/core-properties" Target="docProps/core.xml"/><Relationship Id="rId5" Type="http://schemas.microsoft.com/office/2006/relationships/ui/userCustomization" Target="userCustomization/customUI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jsp.sharepoint.com/teams/GRP_ANLISEDETREETP/Documentos Compartilhados/General/2025/CADERNOS TÉCNICOS/5. COPEIRO E GARÇOM/CADERNO SEM PAGAMENTO ASSIDUIDADE/"/>
    </mc:Choice>
  </mc:AlternateContent>
  <xr:revisionPtr revIDLastSave="17" documentId="13_ncr:1_{10B9F813-F214-4043-BDB5-0D289396BBD6}" xr6:coauthVersionLast="47" xr6:coauthVersionMax="47" xr10:uidLastSave="{34E1B949-F5CD-4444-868C-73C53DEF1B93}"/>
  <bookViews>
    <workbookView xWindow="-120" yWindow="-120" windowWidth="29040" windowHeight="15720" tabRatio="900" activeTab="1" xr2:uid="{00000000-000D-0000-FFFF-FFFF00000000}"/>
  </bookViews>
  <sheets>
    <sheet name="Dados Cadastrais" sheetId="14" r:id="rId1"/>
    <sheet name="Indicadores Financeiros" sheetId="20" r:id="rId2"/>
    <sheet name="Relatório Custo" sheetId="7" r:id="rId3"/>
    <sheet name="Custo por Função" sheetId="28" r:id="rId4"/>
    <sheet name="Custo  Resumido" sheetId="24" r:id="rId5"/>
    <sheet name="Custo  Resumido por local" sheetId="29" r:id="rId6"/>
    <sheet name="Tabela de Códigos e Valores" sheetId="27" r:id="rId7"/>
  </sheets>
  <definedNames>
    <definedName name="_xlnm._FilterDatabase" localSheetId="4" hidden="1">'Custo  Resumido'!$A$2:$K$6</definedName>
    <definedName name="_xlnm._FilterDatabase" localSheetId="5" hidden="1">'Custo  Resumido por local'!$A$4:$K$8</definedName>
    <definedName name="_xlnm._FilterDatabase" localSheetId="2" hidden="1">'Relatório Custo'!$A$2:$MG$4</definedName>
    <definedName name="_xlnm._FilterDatabase" localSheetId="6" hidden="1">'Tabela de Códigos e Valores'!$A$4:$AE$6</definedName>
    <definedName name="_xlnm.Print_Area" localSheetId="4">'Custo  Resumido'!$A$1:$K$49</definedName>
    <definedName name="_xlnm.Print_Area" localSheetId="5">'Custo  Resumido por local'!$A$1:$K$51</definedName>
    <definedName name="_xlnm.Print_Area" localSheetId="3">'Custo por Função'!$A$1:$H$117</definedName>
    <definedName name="_xlnm.Print_Area" localSheetId="0">'Dados Cadastrais'!$A$1:$H$26</definedName>
    <definedName name="_xlnm.Print_Area" localSheetId="1">'Indicadores Financeiros'!$A$1:$J$187</definedName>
    <definedName name="_xlnm.Print_Area" localSheetId="2">'Relatório Custo'!$A$1:$AC$18</definedName>
    <definedName name="_xlnm.Print_Area" localSheetId="6">'Tabela de Códigos e Valores'!$A$1:$AE$6</definedName>
    <definedName name="_xlnm.Print_Titles" localSheetId="2">'Relatório Custo'!$1:$2</definedName>
    <definedName name="_xlnm.Print_Titles" localSheetId="6">'Tabela de Códigos e Valores'!$A:$B,'Tabela de Códigos e Valores'!$1:$4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28" l="1"/>
  <c r="H87" i="28"/>
  <c r="H85" i="28"/>
  <c r="Q4" i="7"/>
  <c r="Q3" i="7"/>
  <c r="H105" i="20"/>
  <c r="H106" i="20"/>
  <c r="H107" i="20"/>
  <c r="H108" i="20"/>
  <c r="H109" i="20"/>
  <c r="H110" i="20"/>
  <c r="H111" i="20"/>
  <c r="H112" i="20"/>
  <c r="H113" i="20"/>
  <c r="H114" i="20"/>
  <c r="H115" i="20"/>
  <c r="H116" i="20"/>
  <c r="H117" i="20"/>
  <c r="H118" i="20"/>
  <c r="H119" i="20"/>
  <c r="H120" i="20"/>
  <c r="H121" i="20"/>
  <c r="H122" i="20"/>
  <c r="H123" i="20"/>
  <c r="H124" i="20"/>
  <c r="H125" i="20"/>
  <c r="H126" i="20"/>
  <c r="H127" i="20"/>
  <c r="H128" i="20"/>
  <c r="H129" i="20"/>
  <c r="H130" i="20"/>
  <c r="H131" i="20"/>
  <c r="H132" i="20"/>
  <c r="H133" i="20"/>
  <c r="H134" i="20"/>
  <c r="H135" i="20"/>
  <c r="H136" i="20"/>
  <c r="H137" i="20"/>
  <c r="H138" i="20"/>
  <c r="H139" i="20"/>
  <c r="H140" i="20"/>
  <c r="H141" i="20"/>
  <c r="H142" i="20"/>
  <c r="H143" i="20"/>
  <c r="H144" i="20"/>
  <c r="H145" i="20"/>
  <c r="H146" i="20"/>
  <c r="H147" i="20"/>
  <c r="H148" i="20"/>
  <c r="H149" i="20"/>
  <c r="H150" i="20"/>
  <c r="H151" i="20"/>
  <c r="H152" i="20"/>
  <c r="H153" i="20"/>
  <c r="H154" i="20"/>
  <c r="H155" i="20"/>
  <c r="H156" i="20"/>
  <c r="H157" i="20"/>
  <c r="H158" i="20"/>
  <c r="H159" i="20"/>
  <c r="H160" i="20"/>
  <c r="H161" i="20"/>
  <c r="H162" i="20"/>
  <c r="H163" i="20"/>
  <c r="H164" i="20"/>
  <c r="H165" i="20"/>
  <c r="J94" i="20"/>
  <c r="J93" i="20"/>
  <c r="W6" i="27" s="1"/>
  <c r="H104" i="20"/>
  <c r="H103" i="20"/>
  <c r="J17" i="20"/>
  <c r="C10" i="28"/>
  <c r="I103" i="20"/>
  <c r="J58" i="20"/>
  <c r="J59" i="20"/>
  <c r="J57" i="20"/>
  <c r="J56" i="20"/>
  <c r="J34" i="20"/>
  <c r="W5" i="27" l="1"/>
  <c r="J41" i="20"/>
  <c r="J38" i="20"/>
  <c r="J79" i="20" l="1"/>
  <c r="J80" i="20"/>
  <c r="H4" i="24"/>
  <c r="K5" i="27" l="1"/>
  <c r="K6" i="27"/>
  <c r="J5" i="27"/>
  <c r="J6" i="27"/>
  <c r="G5" i="29" l="1"/>
  <c r="F5" i="29"/>
  <c r="B5" i="29"/>
  <c r="G6" i="29"/>
  <c r="F6" i="29"/>
  <c r="B6" i="29"/>
  <c r="G75" i="28"/>
  <c r="H20" i="28" l="1"/>
  <c r="H19" i="28" l="1"/>
  <c r="F76" i="28" l="1"/>
  <c r="F75" i="28"/>
  <c r="H110" i="28" s="1"/>
  <c r="F30" i="28"/>
  <c r="F25" i="28"/>
  <c r="B15" i="28"/>
  <c r="C4" i="28"/>
  <c r="C9" i="28"/>
  <c r="E75" i="28" s="1"/>
  <c r="F8" i="28"/>
  <c r="F97" i="28" s="1"/>
  <c r="F98" i="28" s="1"/>
  <c r="C7" i="28"/>
  <c r="C6" i="28"/>
  <c r="F94" i="28" s="1"/>
  <c r="C5" i="28"/>
  <c r="F93" i="28" s="1"/>
  <c r="A9" i="28"/>
  <c r="H75" i="28" l="1"/>
  <c r="F3" i="7" l="1"/>
  <c r="F4" i="7"/>
  <c r="H3" i="7"/>
  <c r="H4" i="7"/>
  <c r="AA5" i="27"/>
  <c r="AA6" i="27"/>
  <c r="I5" i="27" l="1"/>
  <c r="I6" i="27"/>
  <c r="H5" i="27"/>
  <c r="H6" i="27"/>
  <c r="G4" i="7"/>
  <c r="G3" i="7"/>
  <c r="Z6" i="27" l="1"/>
  <c r="Z5" i="27"/>
  <c r="I4" i="7"/>
  <c r="J4" i="7"/>
  <c r="L4" i="7" s="1"/>
  <c r="J3" i="7"/>
  <c r="L3" i="7" s="1"/>
  <c r="F15" i="28"/>
  <c r="G76" i="28"/>
  <c r="H76" i="28" s="1"/>
  <c r="H21" i="28"/>
  <c r="I3" i="7"/>
  <c r="L5" i="27"/>
  <c r="L6" i="27"/>
  <c r="M3" i="7" l="1"/>
  <c r="M4" i="7"/>
  <c r="H111" i="28"/>
  <c r="J23" i="20"/>
  <c r="F31" i="28" s="1"/>
  <c r="F67" i="28" l="1"/>
  <c r="G3" i="24" l="1"/>
  <c r="G4" i="24"/>
  <c r="F3" i="24"/>
  <c r="F4" i="24"/>
  <c r="H3" i="24"/>
  <c r="B3" i="24"/>
  <c r="B4" i="24"/>
  <c r="E3" i="7" l="1"/>
  <c r="Y3" i="7" s="1"/>
  <c r="Y7" i="7" s="1"/>
  <c r="E4" i="7"/>
  <c r="Y4" i="7" s="1"/>
  <c r="D3" i="7"/>
  <c r="D4" i="7"/>
  <c r="I4" i="24" l="1"/>
  <c r="I3" i="24"/>
  <c r="H47" i="24"/>
  <c r="H37" i="24"/>
  <c r="G15" i="28"/>
  <c r="I5" i="24" l="1"/>
  <c r="H36" i="24"/>
  <c r="H45" i="24"/>
  <c r="H43" i="24"/>
  <c r="H34" i="24"/>
  <c r="H42" i="24"/>
  <c r="H44" i="24"/>
  <c r="H41" i="24"/>
  <c r="H46" i="24"/>
  <c r="H38" i="24"/>
  <c r="H40" i="24"/>
  <c r="H48" i="24"/>
  <c r="H35" i="24"/>
  <c r="H39" i="24"/>
  <c r="H21" i="24"/>
  <c r="H20" i="24"/>
  <c r="H19" i="24"/>
  <c r="H28" i="24"/>
  <c r="H26" i="24"/>
  <c r="H24" i="24"/>
  <c r="H31" i="24"/>
  <c r="H29" i="24"/>
  <c r="H22" i="24"/>
  <c r="H33" i="24"/>
  <c r="H27" i="24"/>
  <c r="H30" i="24"/>
  <c r="H32" i="24"/>
  <c r="H25" i="24"/>
  <c r="H23" i="24"/>
  <c r="B3" i="7"/>
  <c r="P3" i="7" l="1"/>
  <c r="H5" i="29"/>
  <c r="I5" i="29"/>
  <c r="H49" i="24"/>
  <c r="X6" i="27"/>
  <c r="J91" i="20"/>
  <c r="J90" i="20"/>
  <c r="J89" i="20"/>
  <c r="J84" i="20"/>
  <c r="J87" i="20"/>
  <c r="J86" i="20"/>
  <c r="J85" i="20"/>
  <c r="J88" i="20"/>
  <c r="J92" i="20"/>
  <c r="V6" i="27" l="1"/>
  <c r="V5" i="27"/>
  <c r="O6" i="27"/>
  <c r="O5" i="27"/>
  <c r="R6" i="27"/>
  <c r="R5" i="27"/>
  <c r="P6" i="27"/>
  <c r="P5" i="27"/>
  <c r="T6" i="27"/>
  <c r="T5" i="27"/>
  <c r="U5" i="27"/>
  <c r="U6" i="27"/>
  <c r="H84" i="28" s="1"/>
  <c r="X5" i="27"/>
  <c r="S5" i="27"/>
  <c r="S6" i="27"/>
  <c r="Q5" i="27"/>
  <c r="Q6" i="27"/>
  <c r="N6" i="27"/>
  <c r="N5" i="27"/>
  <c r="B4" i="7"/>
  <c r="H15" i="28" s="1"/>
  <c r="H78" i="28" l="1"/>
  <c r="H82" i="28"/>
  <c r="H80" i="28"/>
  <c r="H83" i="28"/>
  <c r="H79" i="28"/>
  <c r="H81" i="28"/>
  <c r="H77" i="28"/>
  <c r="H6" i="29"/>
  <c r="I6" i="29"/>
  <c r="I7" i="29" s="1"/>
  <c r="Y5" i="27"/>
  <c r="O3" i="7" s="1"/>
  <c r="Y6" i="27"/>
  <c r="O4" i="7" s="1"/>
  <c r="P4" i="7"/>
  <c r="H48" i="29"/>
  <c r="H35" i="29"/>
  <c r="H33" i="29"/>
  <c r="H49" i="29"/>
  <c r="H42" i="29"/>
  <c r="H36" i="29"/>
  <c r="H40" i="29"/>
  <c r="H45" i="29"/>
  <c r="H38" i="29"/>
  <c r="H50" i="29"/>
  <c r="H44" i="29"/>
  <c r="H39" i="29"/>
  <c r="H43" i="29"/>
  <c r="H46" i="29"/>
  <c r="H41" i="29"/>
  <c r="H34" i="29"/>
  <c r="H37" i="29"/>
  <c r="H47" i="29"/>
  <c r="H21" i="29"/>
  <c r="H23" i="29"/>
  <c r="H22" i="29"/>
  <c r="H26" i="29"/>
  <c r="H32" i="29"/>
  <c r="H30" i="29"/>
  <c r="H31" i="29"/>
  <c r="H28" i="29"/>
  <c r="H25" i="29"/>
  <c r="H29" i="29"/>
  <c r="H24" i="29"/>
  <c r="H27" i="29"/>
  <c r="C11" i="28"/>
  <c r="G115" i="28" s="1"/>
  <c r="J24" i="20"/>
  <c r="F32" i="28" s="1"/>
  <c r="J21" i="20"/>
  <c r="F29" i="28" s="1"/>
  <c r="J20" i="20"/>
  <c r="F28" i="28" s="1"/>
  <c r="J19" i="20"/>
  <c r="F27" i="28" s="1"/>
  <c r="J18" i="20"/>
  <c r="F26" i="28" s="1"/>
  <c r="F3" i="20"/>
  <c r="C3" i="28" s="1"/>
  <c r="F2" i="20"/>
  <c r="C2" i="28" s="1"/>
  <c r="K10" i="29" l="1"/>
  <c r="H88" i="28"/>
  <c r="H51" i="29"/>
  <c r="F33" i="28"/>
  <c r="AC6" i="27"/>
  <c r="AC5" i="27"/>
  <c r="S3" i="7"/>
  <c r="AD3" i="7" s="1"/>
  <c r="S4" i="7"/>
  <c r="AD4" i="7" s="1"/>
  <c r="F66" i="28"/>
  <c r="F65" i="28"/>
  <c r="J49" i="20"/>
  <c r="F57" i="28" s="1"/>
  <c r="J44" i="20"/>
  <c r="F52" i="28" s="1"/>
  <c r="F49" i="28"/>
  <c r="F46" i="28"/>
  <c r="J28" i="20"/>
  <c r="J55" i="20" s="1"/>
  <c r="J25" i="20"/>
  <c r="J60" i="20" l="1"/>
  <c r="F64" i="28"/>
  <c r="J45" i="20"/>
  <c r="F53" i="28" s="1"/>
  <c r="I14" i="29"/>
  <c r="F36" i="28"/>
  <c r="J11" i="29"/>
  <c r="J9" i="24"/>
  <c r="J43" i="20"/>
  <c r="F51" i="28" s="1"/>
  <c r="I12" i="24"/>
  <c r="I69" i="20"/>
  <c r="J39" i="20"/>
  <c r="J29" i="20"/>
  <c r="J66" i="20"/>
  <c r="J51" i="20"/>
  <c r="F59" i="28" s="1"/>
  <c r="J42" i="20"/>
  <c r="F50" i="28" s="1"/>
  <c r="F42" i="28"/>
  <c r="F43" i="28" s="1"/>
  <c r="F47" i="28" l="1"/>
  <c r="F63" i="28"/>
  <c r="J12" i="29"/>
  <c r="F37" i="28"/>
  <c r="J13" i="29"/>
  <c r="J67" i="20"/>
  <c r="J10" i="24"/>
  <c r="J68" i="20"/>
  <c r="J11" i="24"/>
  <c r="J35" i="20"/>
  <c r="J40" i="20"/>
  <c r="F48" i="28" s="1"/>
  <c r="J30" i="20"/>
  <c r="F38" i="28" s="1"/>
  <c r="J50" i="20"/>
  <c r="F58" i="28" s="1"/>
  <c r="F60" i="28" s="1"/>
  <c r="F68" i="28"/>
  <c r="F69" i="28" s="1"/>
  <c r="H113" i="28" s="1"/>
  <c r="H114" i="28" s="1"/>
  <c r="F54" i="28" l="1"/>
  <c r="J46" i="20"/>
  <c r="J14" i="29"/>
  <c r="F39" i="28"/>
  <c r="J12" i="24"/>
  <c r="J69" i="20"/>
  <c r="J61" i="20"/>
  <c r="AC4" i="7" s="1"/>
  <c r="J52" i="20"/>
  <c r="J15" i="29" s="1"/>
  <c r="J16" i="29" s="1"/>
  <c r="K16" i="29" s="1"/>
  <c r="J31" i="20"/>
  <c r="F71" i="28" l="1"/>
  <c r="H71" i="28" s="1"/>
  <c r="H90" i="28" s="1"/>
  <c r="H98" i="28" s="1"/>
  <c r="H100" i="28" s="1"/>
  <c r="H102" i="28" s="1"/>
  <c r="H104" i="28" s="1"/>
  <c r="AC3" i="7"/>
  <c r="J63" i="20"/>
  <c r="J70" i="20"/>
  <c r="J71" i="20" s="1"/>
  <c r="Z4" i="7" s="1"/>
  <c r="J13" i="24"/>
  <c r="H106" i="28" l="1"/>
  <c r="M5" i="27"/>
  <c r="M6" i="27"/>
  <c r="Z3" i="7"/>
  <c r="Z7" i="7" s="1"/>
  <c r="J14" i="24"/>
  <c r="AB6" i="27" l="1"/>
  <c r="J50" i="29"/>
  <c r="J42" i="29"/>
  <c r="J34" i="29"/>
  <c r="J49" i="29"/>
  <c r="J48" i="29"/>
  <c r="J40" i="29"/>
  <c r="J43" i="24"/>
  <c r="J35" i="24"/>
  <c r="J36" i="24"/>
  <c r="J47" i="29"/>
  <c r="J39" i="29"/>
  <c r="J42" i="24"/>
  <c r="J34" i="24"/>
  <c r="J46" i="29"/>
  <c r="J38" i="29"/>
  <c r="J41" i="24"/>
  <c r="J39" i="24"/>
  <c r="J41" i="29"/>
  <c r="J45" i="29"/>
  <c r="J37" i="29"/>
  <c r="J48" i="24"/>
  <c r="J40" i="24"/>
  <c r="J36" i="29"/>
  <c r="J47" i="24"/>
  <c r="J37" i="24"/>
  <c r="J33" i="29"/>
  <c r="J44" i="29"/>
  <c r="J43" i="29"/>
  <c r="J35" i="29"/>
  <c r="J46" i="24"/>
  <c r="J38" i="24"/>
  <c r="J45" i="24"/>
  <c r="J44" i="24"/>
  <c r="J21" i="29"/>
  <c r="J24" i="29"/>
  <c r="J31" i="29"/>
  <c r="J30" i="29"/>
  <c r="J22" i="29"/>
  <c r="J23" i="29"/>
  <c r="J25" i="29"/>
  <c r="J29" i="29"/>
  <c r="J28" i="29"/>
  <c r="J32" i="29"/>
  <c r="J26" i="29"/>
  <c r="J27" i="29"/>
  <c r="J19" i="24"/>
  <c r="J21" i="24"/>
  <c r="J20" i="24"/>
  <c r="J33" i="24"/>
  <c r="J24" i="24"/>
  <c r="J26" i="24"/>
  <c r="J31" i="24"/>
  <c r="J25" i="24"/>
  <c r="J29" i="24"/>
  <c r="J32" i="24"/>
  <c r="J30" i="24"/>
  <c r="J28" i="24"/>
  <c r="J23" i="24"/>
  <c r="J22" i="24"/>
  <c r="J27" i="24"/>
  <c r="N3" i="7"/>
  <c r="R3" i="7" s="1"/>
  <c r="AB5" i="27"/>
  <c r="N4" i="7"/>
  <c r="R4" i="7" s="1"/>
  <c r="T4" i="7" s="1"/>
  <c r="AB4" i="7" s="1"/>
  <c r="AD5" i="27" l="1"/>
  <c r="AE5" i="27" s="1"/>
  <c r="AF5" i="27" s="1"/>
  <c r="J49" i="24"/>
  <c r="AD6" i="27"/>
  <c r="AE6" i="27" s="1"/>
  <c r="AF6" i="27" s="1"/>
  <c r="J51" i="29"/>
  <c r="T3" i="7" l="1"/>
  <c r="U3" i="7" l="1"/>
  <c r="V3" i="7"/>
  <c r="AB3" i="7"/>
  <c r="J3" i="24"/>
  <c r="V4" i="7"/>
  <c r="V7" i="7" l="1"/>
  <c r="W3" i="7"/>
  <c r="W4" i="7"/>
  <c r="U4" i="7"/>
  <c r="J15" i="28"/>
  <c r="J5" i="29"/>
  <c r="J4" i="24"/>
  <c r="J5" i="24" s="1"/>
  <c r="K3" i="24" l="1"/>
  <c r="W7" i="7"/>
  <c r="K5" i="29"/>
  <c r="C46" i="29"/>
  <c r="C38" i="29"/>
  <c r="C44" i="29"/>
  <c r="C36" i="29"/>
  <c r="C41" i="24"/>
  <c r="C48" i="24"/>
  <c r="C45" i="24"/>
  <c r="C43" i="29"/>
  <c r="C35" i="29"/>
  <c r="C40" i="24"/>
  <c r="C37" i="24"/>
  <c r="C35" i="24"/>
  <c r="C50" i="29"/>
  <c r="C42" i="29"/>
  <c r="C34" i="29"/>
  <c r="C47" i="24"/>
  <c r="C39" i="24"/>
  <c r="C34" i="24"/>
  <c r="C49" i="29"/>
  <c r="C41" i="29"/>
  <c r="C33" i="29"/>
  <c r="C46" i="24"/>
  <c r="C38" i="24"/>
  <c r="C48" i="29"/>
  <c r="C40" i="29"/>
  <c r="C37" i="29"/>
  <c r="C42" i="24"/>
  <c r="C47" i="29"/>
  <c r="C39" i="29"/>
  <c r="C44" i="24"/>
  <c r="C36" i="24"/>
  <c r="C43" i="24"/>
  <c r="C45" i="29"/>
  <c r="C23" i="29"/>
  <c r="C21" i="29"/>
  <c r="C22" i="29"/>
  <c r="C27" i="29"/>
  <c r="C29" i="29"/>
  <c r="C32" i="29"/>
  <c r="C30" i="29"/>
  <c r="C26" i="29"/>
  <c r="C25" i="29"/>
  <c r="C24" i="29"/>
  <c r="C31" i="29"/>
  <c r="C28" i="29"/>
  <c r="C20" i="24"/>
  <c r="C22" i="24"/>
  <c r="C21" i="24"/>
  <c r="C19" i="24"/>
  <c r="C33" i="24"/>
  <c r="C29" i="24"/>
  <c r="C25" i="24"/>
  <c r="C31" i="24"/>
  <c r="C27" i="24"/>
  <c r="C28" i="24"/>
  <c r="C30" i="24"/>
  <c r="C26" i="24"/>
  <c r="C23" i="24"/>
  <c r="C32" i="24"/>
  <c r="C24" i="24"/>
  <c r="J6" i="29"/>
  <c r="J7" i="29" s="1"/>
  <c r="K4" i="24"/>
  <c r="K6" i="29"/>
  <c r="K7" i="29" l="1"/>
  <c r="K5" i="24"/>
  <c r="C49" i="24"/>
  <c r="C51" i="29"/>
  <c r="K8" i="24"/>
  <c r="K14" i="24" s="1"/>
  <c r="G52" i="29" l="1"/>
  <c r="G50" i="24"/>
  <c r="H115" i="28"/>
  <c r="H116" i="28" l="1"/>
</calcChain>
</file>

<file path=xl/sharedStrings.xml><?xml version="1.0" encoding="utf-8"?>
<sst xmlns="http://schemas.openxmlformats.org/spreadsheetml/2006/main" count="413" uniqueCount="247">
  <si>
    <t>FICHA CADASTRAL DA EMPRESA</t>
  </si>
  <si>
    <t>Pregão Nº</t>
  </si>
  <si>
    <t>Processo nº</t>
  </si>
  <si>
    <t>Sim</t>
  </si>
  <si>
    <t>DADOS CADASTRAIS</t>
  </si>
  <si>
    <t>Não</t>
  </si>
  <si>
    <t>CNPJ</t>
  </si>
  <si>
    <t>Razão Social</t>
  </si>
  <si>
    <t>Endereço</t>
  </si>
  <si>
    <t>Bairro</t>
  </si>
  <si>
    <t>Cidade</t>
  </si>
  <si>
    <t>UF</t>
  </si>
  <si>
    <t>CEP</t>
  </si>
  <si>
    <t>Telefone</t>
  </si>
  <si>
    <t>e-mail</t>
  </si>
  <si>
    <t>REPRESENTANTE(S) DA EMPRESA</t>
  </si>
  <si>
    <t>CPF</t>
  </si>
  <si>
    <t>Nome</t>
  </si>
  <si>
    <t>Sócio Administrador?</t>
  </si>
  <si>
    <t>Signatário do Contrato?</t>
  </si>
  <si>
    <t>(sim/não)</t>
  </si>
  <si>
    <t>DECLARAÇÕES</t>
  </si>
  <si>
    <t>Declaro sob as penas da lei e para fins desta licitação, que esta empresa:</t>
  </si>
  <si>
    <r>
      <t>1)</t>
    </r>
    <r>
      <rPr>
        <sz val="9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</rPr>
      <t>não incide em qualquer hipótese de vedação prevista em lei ou na Resolução nº 156/2012 do Conselho Nacional de Justiça – CNJ;</t>
    </r>
  </si>
  <si>
    <r>
      <t>2)</t>
    </r>
    <r>
      <rPr>
        <sz val="9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</rPr>
      <t>manifesta seu compromisso em atender em sua integralidade o disposto na Lei nº 10.097, de 19 de dezembro de 2000 (Lei do Aprendiz</t>
    </r>
    <r>
      <rPr>
        <b/>
        <sz val="9"/>
        <color theme="1"/>
        <rFont val="Calibri"/>
        <family val="2"/>
      </rPr>
      <t>)</t>
    </r>
    <r>
      <rPr>
        <sz val="9"/>
        <color theme="1"/>
        <rFont val="Calibri"/>
        <family val="2"/>
      </rPr>
      <t>;</t>
    </r>
  </si>
  <si>
    <r>
      <t>3)</t>
    </r>
    <r>
      <rPr>
        <sz val="9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</rPr>
      <t>até a presente data, inexistem fatos supervenientes impeditivos para sua habilitação no presente processo licitatório, estando ciente da obrigatoriedade de declarar ocorrências posteriores;</t>
    </r>
  </si>
  <si>
    <r>
      <t>4)</t>
    </r>
    <r>
      <rPr>
        <sz val="9"/>
        <color theme="1"/>
        <rFont val="Times New Roman"/>
        <family val="1"/>
      </rPr>
      <t xml:space="preserve">       </t>
    </r>
    <r>
      <rPr>
        <sz val="9"/>
        <color theme="1"/>
        <rFont val="Calibri"/>
        <family val="2"/>
      </rPr>
      <t xml:space="preserve">não emprega menores de 18 (dezoito) anos em trabalho noturno, perigoso ou insalubre, nem menores de 16 (dezesseis) anos em qualquer trabalho, salvo na condição de aprendiz, a partir de 14 (quatorze) anos. </t>
    </r>
  </si>
  <si>
    <t>Local</t>
  </si>
  <si>
    <t>Data</t>
  </si>
  <si>
    <t>Assinatura</t>
  </si>
  <si>
    <t>DADOS DA EMPRESA</t>
  </si>
  <si>
    <t>Incidência cumulativa de PIS e de COFINS</t>
  </si>
  <si>
    <t>Incidência não-cumulativa de PIS e de COFINS</t>
  </si>
  <si>
    <t>Simples Nacional</t>
  </si>
  <si>
    <t>Sindicato da categoria</t>
  </si>
  <si>
    <t>SEAC x SIEMACO</t>
  </si>
  <si>
    <t>Data base da categoria</t>
  </si>
  <si>
    <t xml:space="preserve">1º de Janeiro </t>
  </si>
  <si>
    <t>Fornecimento de cesta básica aos funcionários? (sim/não)</t>
  </si>
  <si>
    <t>Regime Tributário</t>
  </si>
  <si>
    <t>SAT (RATxFAP) (%)</t>
  </si>
  <si>
    <t>Despesas Administrativas(%)</t>
  </si>
  <si>
    <t>Lucro Bruto (%)</t>
  </si>
  <si>
    <t>COFINS</t>
  </si>
  <si>
    <t>PIS</t>
  </si>
  <si>
    <t>Desoneração da Folha (%)</t>
  </si>
  <si>
    <t>Vigência Contratual</t>
  </si>
  <si>
    <t>meses</t>
  </si>
  <si>
    <t>Módulo I - Encargos previdenciários e FGTS</t>
  </si>
  <si>
    <t>Percentual</t>
  </si>
  <si>
    <t>Previdência Social</t>
  </si>
  <si>
    <t>SESI/SESC</t>
  </si>
  <si>
    <t>SENAI/SENAC</t>
  </si>
  <si>
    <t>INCRA</t>
  </si>
  <si>
    <t>Salário Educação</t>
  </si>
  <si>
    <t>FGTS</t>
  </si>
  <si>
    <t>SAT (RAT X FAP)</t>
  </si>
  <si>
    <t>SEBRAE</t>
  </si>
  <si>
    <t>Total Módulo I</t>
  </si>
  <si>
    <t>Módulo II - 13º Salário e Adicional de Férias</t>
  </si>
  <si>
    <t>13º  salário</t>
  </si>
  <si>
    <t>Abono de férias</t>
  </si>
  <si>
    <t>Encargos sociais incidentes</t>
  </si>
  <si>
    <t>Total Módulo II</t>
  </si>
  <si>
    <t>Módulo III - Afastamento Maternidade</t>
  </si>
  <si>
    <t>Total Módulo III</t>
  </si>
  <si>
    <t>Módulo IV - Provisão para Rescisão</t>
  </si>
  <si>
    <t>Aviso prévio indenizado</t>
  </si>
  <si>
    <t>Incidência FGTS sobre o aviso prévio indenizado</t>
  </si>
  <si>
    <t>Multa FGTS sobre o aviso prévio indenizado</t>
  </si>
  <si>
    <t>Aviso prévio trabalhado</t>
  </si>
  <si>
    <t>Encargos sociais incidentes sobre aviso prévio trabalhado</t>
  </si>
  <si>
    <t>Multa FGTS sobre o aviso prévio trabalhado</t>
  </si>
  <si>
    <t>Indenização Adicional</t>
  </si>
  <si>
    <t>Multa FGTS sobre os depósitos de FGTS</t>
  </si>
  <si>
    <t>Total Módulo IV</t>
  </si>
  <si>
    <t>Módulo V - Multa de FGTS</t>
  </si>
  <si>
    <t>Remuneração</t>
  </si>
  <si>
    <t>Férias + Adicional de Férias</t>
  </si>
  <si>
    <t>13º Salário</t>
  </si>
  <si>
    <t>Total Módulo V</t>
  </si>
  <si>
    <t>Módulo VI - Custo de Reposição do Profissional Ausente</t>
  </si>
  <si>
    <t>Férias</t>
  </si>
  <si>
    <t>Auxílio doença</t>
  </si>
  <si>
    <t>Licença paternidade</t>
  </si>
  <si>
    <t>Faltas legais</t>
  </si>
  <si>
    <t>Acidente de trabalho</t>
  </si>
  <si>
    <t>Total Módulo VI</t>
  </si>
  <si>
    <t>Total dos Encargos Sociais e Trabalhistas</t>
  </si>
  <si>
    <t>PERCENTUAIS DE CONTIGENCIAMENTO MENSAL DE ENCARGOS TRABALHISTAS</t>
  </si>
  <si>
    <t>Abono de Férias</t>
  </si>
  <si>
    <t>Incidência de encargos trabalhistas: percentual total do Módulo I s/ os itens 1, 2 e 3</t>
  </si>
  <si>
    <t>Multa FGTS</t>
  </si>
  <si>
    <t>Percentual a ser contingenciado - Resolução CNJ nº 169/2013</t>
  </si>
  <si>
    <t>Dias úteis estimados - posto 44 horas de segunda-feira a sexta-feira</t>
  </si>
  <si>
    <t>Dias úteis estimados - posto 44 horas de segunda-feira a sexta-feira - cálculo posto/dia</t>
  </si>
  <si>
    <t xml:space="preserve">VALORES REFERENCIAIS - SALÁRIO BASE e ADICIONAIS - CONVENÇÃO COLETIVA DA CATEGORIA </t>
  </si>
  <si>
    <t>Grupo</t>
  </si>
  <si>
    <t>Descrição</t>
  </si>
  <si>
    <t>SALÁRIO BASE MENSAL (R$)</t>
  </si>
  <si>
    <t>ADICIONAIS (R$)</t>
  </si>
  <si>
    <t>REMUNERAÇÃO (R$)</t>
  </si>
  <si>
    <r>
      <t>Prestação de Serviços de</t>
    </r>
    <r>
      <rPr>
        <b/>
        <sz val="9"/>
        <color theme="1"/>
        <rFont val="Calibri"/>
        <family val="2"/>
      </rPr>
      <t xml:space="preserve"> Garçom/Garçonete</t>
    </r>
    <r>
      <rPr>
        <sz val="9"/>
        <color theme="1"/>
        <rFont val="Calibri"/>
        <family val="2"/>
        <scheme val="minor"/>
      </rPr>
      <t xml:space="preserve"> - 44 horas/semanais -segunda a sexta-feira</t>
    </r>
  </si>
  <si>
    <r>
      <t xml:space="preserve">Prestação de Serviços de </t>
    </r>
    <r>
      <rPr>
        <b/>
        <sz val="9"/>
        <color theme="1"/>
        <rFont val="Calibri"/>
        <family val="2"/>
      </rPr>
      <t>Copeiro/Copeira</t>
    </r>
    <r>
      <rPr>
        <sz val="9"/>
        <color theme="1"/>
        <rFont val="Calibri"/>
        <family val="2"/>
        <scheme val="minor"/>
      </rPr>
      <t xml:space="preserve"> - 44 horas/semanais - segunda a sexta-feira</t>
    </r>
  </si>
  <si>
    <t>BENEFÍCIOS - Convenção Coletiva de Trabalho</t>
  </si>
  <si>
    <t>Base</t>
  </si>
  <si>
    <t>VALOR (R$)</t>
  </si>
  <si>
    <t>PARTE DO EMPREGADO (R$)</t>
  </si>
  <si>
    <t>VALOR FINAL (R$)</t>
  </si>
  <si>
    <t>Assistência médica</t>
  </si>
  <si>
    <t>Valor Mensal</t>
  </si>
  <si>
    <t>Assistência Odontológica</t>
  </si>
  <si>
    <t>Auxílio Creche</t>
  </si>
  <si>
    <t xml:space="preserve">Benefício Social </t>
  </si>
  <si>
    <t xml:space="preserve">Cesta básica </t>
  </si>
  <si>
    <t>Dia do Trabalhador</t>
  </si>
  <si>
    <t>Norma Regulamentadora Nº 07</t>
  </si>
  <si>
    <t>Seguro de vida</t>
  </si>
  <si>
    <t>Vale refeição /ticket refeição</t>
  </si>
  <si>
    <t>Valor diário</t>
  </si>
  <si>
    <t xml:space="preserve">VALORES REFERENCIAIS - UNIFORMES e EPIs </t>
  </si>
  <si>
    <t>Uniformes e EPI´s (R$)</t>
  </si>
  <si>
    <r>
      <t>Prestação de Serviços de</t>
    </r>
    <r>
      <rPr>
        <b/>
        <sz val="9"/>
        <color theme="1"/>
        <rFont val="Calibri"/>
        <family val="2"/>
      </rPr>
      <t xml:space="preserve"> Garçom/Garçonete</t>
    </r>
    <r>
      <rPr>
        <sz val="9"/>
        <color theme="1"/>
        <rFont val="Calibri"/>
        <family val="2"/>
        <scheme val="minor"/>
      </rPr>
      <t xml:space="preserve"> - 44 horas/semanais - segunda a sexta-feira</t>
    </r>
  </si>
  <si>
    <t>MUNICÍPIOS DE PRESTAÇÃO DE SERVIÇOS</t>
  </si>
  <si>
    <t>Lote</t>
  </si>
  <si>
    <t>Município</t>
  </si>
  <si>
    <t>ISSQN</t>
  </si>
  <si>
    <t>BDI *</t>
  </si>
  <si>
    <t>Vale Transporte - Ida e Volta - (R$)</t>
  </si>
  <si>
    <t>Mês de Início da Prestação de Serviços</t>
  </si>
  <si>
    <t>São Paulo SP - Diversos Prédios</t>
  </si>
  <si>
    <t>*Fórmula BDI= (1+taxa_adm) x (1+taxa_lucro) / (1-%PIS-%COFINS-%ISS) -1</t>
  </si>
  <si>
    <t>Localidade</t>
  </si>
  <si>
    <t>Código</t>
  </si>
  <si>
    <t>Função</t>
  </si>
  <si>
    <t>Unidade</t>
  </si>
  <si>
    <t>Mês de Início da Prestação</t>
  </si>
  <si>
    <t>Periodicidade</t>
  </si>
  <si>
    <t>Quantidade de Funcionários por Posto</t>
  </si>
  <si>
    <t>Dias Estimados por Mês</t>
  </si>
  <si>
    <t>Dias Estimados por Mês - Para cálculo Posto/Dia</t>
  </si>
  <si>
    <t>Quantidade de Postos</t>
  </si>
  <si>
    <t xml:space="preserve">Qtde de dias por mês
</t>
  </si>
  <si>
    <t>Remuneração (Salários + Adicionais)</t>
  </si>
  <si>
    <t>Encargos Sociais e Trabalhistas</t>
  </si>
  <si>
    <t>Benefícios</t>
  </si>
  <si>
    <t>Vale Transporte</t>
  </si>
  <si>
    <t>Uniformes e EPI´s</t>
  </si>
  <si>
    <t>Valor Total Mensal Unitário</t>
  </si>
  <si>
    <t>BDI</t>
  </si>
  <si>
    <t xml:space="preserve">Valor Total Mensal Unitário com BDI
</t>
  </si>
  <si>
    <t xml:space="preserve">Valor unit. mensal do posto/dia com BDI </t>
  </si>
  <si>
    <t xml:space="preserve">Valor Total Mensal
</t>
  </si>
  <si>
    <t xml:space="preserve">Valor Total período contratual
</t>
  </si>
  <si>
    <t>Valor Total Mensal Remuneração</t>
  </si>
  <si>
    <t xml:space="preserve">Valor Mensal a Contigenciar </t>
  </si>
  <si>
    <t>Desconto Falta sem Reposição</t>
  </si>
  <si>
    <t xml:space="preserve">Desconto - Dia útil não trabalhado (por funcionário)
</t>
  </si>
  <si>
    <t>Fórmulas:</t>
  </si>
  <si>
    <r>
      <rPr>
        <b/>
        <sz val="9"/>
        <color theme="1"/>
        <rFont val="Calibri"/>
        <family val="2"/>
        <scheme val="minor"/>
      </rPr>
      <t xml:space="preserve">1. </t>
    </r>
    <r>
      <rPr>
        <b/>
        <sz val="9"/>
        <color theme="1"/>
        <rFont val="Calibri"/>
        <family val="2"/>
      </rPr>
      <t xml:space="preserve">Desconto dia útil não trabalhado </t>
    </r>
    <r>
      <rPr>
        <sz val="9"/>
        <color theme="1"/>
        <rFont val="Calibri"/>
        <family val="2"/>
        <scheme val="minor"/>
      </rPr>
      <t xml:space="preserve">= [(vale refeição/dias estimados no mês) + (vale transporte/dias estimados) + (Remuneração * Percentual do custo total com reposição de profissional ausente)/dias estimados no mês] * (1+percentual do BDI) 
</t>
    </r>
  </si>
  <si>
    <t>DADOS DA FUNÇÃO</t>
  </si>
  <si>
    <t>Qtde</t>
  </si>
  <si>
    <t>PLANILHA DE FORMAÇÃO DE PREÇOS</t>
  </si>
  <si>
    <t>Módulo I - Mão de obra  (remuneração)</t>
  </si>
  <si>
    <t>Valor "R$"</t>
  </si>
  <si>
    <t>Salário base Mensal</t>
  </si>
  <si>
    <t>Adicionais</t>
  </si>
  <si>
    <t>Total  de Mão de Obra (remuneração)</t>
  </si>
  <si>
    <t>ENCARGOS PREVIDENCIÁRIOS E TRABALHISTAS</t>
  </si>
  <si>
    <t>Módulo II - Encargos previdenciários e FGTS</t>
  </si>
  <si>
    <t>Módulo III - 13º Salário e Adicional de Férias</t>
  </si>
  <si>
    <t>Módulo IV - Afastamento Maternidade</t>
  </si>
  <si>
    <t>Módulo V - Provisão para Rescisão</t>
  </si>
  <si>
    <t>Módulo VI - Multa de FGTS e Contribuição Social</t>
  </si>
  <si>
    <t>Módulo VII - Custo de Reposição do Profissional Ausente</t>
  </si>
  <si>
    <t>Total Módulo VII</t>
  </si>
  <si>
    <t>Módulo VIII - Insumos e Obrigações Decorrentes de Convenção Coletiva</t>
  </si>
  <si>
    <t xml:space="preserve">Dias úteis </t>
  </si>
  <si>
    <t>Dedução</t>
  </si>
  <si>
    <t xml:space="preserve">Vale Refeição </t>
  </si>
  <si>
    <t>Assistência Médica</t>
  </si>
  <si>
    <t>Benefício Social Sindical</t>
  </si>
  <si>
    <t>Norma Regulamentadora nº 7</t>
  </si>
  <si>
    <t>Seguro de Vida</t>
  </si>
  <si>
    <t>Uniformes e EPIs</t>
  </si>
  <si>
    <t>Outros</t>
  </si>
  <si>
    <t>Total Módulo VIII</t>
  </si>
  <si>
    <t>Custo Total - Módulo  I ao VIII</t>
  </si>
  <si>
    <t>Módulo IX - Benefícios e Despesas Indiretas (BDI)</t>
  </si>
  <si>
    <t>Valor R$</t>
  </si>
  <si>
    <t>Despesas Administrativas/indiretas</t>
  </si>
  <si>
    <t>Lucro Bruto</t>
  </si>
  <si>
    <t>Total Módulo X</t>
  </si>
  <si>
    <t>Valor Total Mensal Unitário com BDI</t>
  </si>
  <si>
    <t>Valor Total Mensal (valor unitário x quantidade de postos)</t>
  </si>
  <si>
    <t>Valor Total Geral (valor mensal x quantidade de meses)</t>
  </si>
  <si>
    <t>Valor de desconto falta sem reposição</t>
  </si>
  <si>
    <t>TOTAL DE DESCONTO POR DIA ÚTIL NÃO TRABALHADO (por funcionário)</t>
  </si>
  <si>
    <t>Item</t>
  </si>
  <si>
    <t>Valor Dia R$</t>
  </si>
  <si>
    <t>Vale alimentação</t>
  </si>
  <si>
    <t>Vale transporte</t>
  </si>
  <si>
    <t>Materiais e sua depreciação</t>
  </si>
  <si>
    <t>Custo de reposição por ausências legais + encargos sociais</t>
  </si>
  <si>
    <t>Subtotal</t>
  </si>
  <si>
    <t>Benefícios e Despesas Indiretas (BDI)</t>
  </si>
  <si>
    <t>Total de desconto individual por dia</t>
  </si>
  <si>
    <t>QUADRO RESUMO</t>
  </si>
  <si>
    <t>Quantidade</t>
  </si>
  <si>
    <t>Remuneração Mensal *</t>
  </si>
  <si>
    <t xml:space="preserve">Valor Total </t>
  </si>
  <si>
    <t>TOTAL</t>
  </si>
  <si>
    <t>* Remuneração mensal para cálculo do contingenciamento de encargos trabalhistas</t>
  </si>
  <si>
    <t>A</t>
  </si>
  <si>
    <t>Total da Mão de Obra (remuneração Mensal)</t>
  </si>
  <si>
    <t>B</t>
  </si>
  <si>
    <t>C</t>
  </si>
  <si>
    <t>D</t>
  </si>
  <si>
    <t>E</t>
  </si>
  <si>
    <t>Incidência de encargos trabalhistas: percentual total do Módulo I s/ os itens A,B, C e D</t>
  </si>
  <si>
    <t>F</t>
  </si>
  <si>
    <t>Valor total mensal a contingenciar</t>
  </si>
  <si>
    <t>CRONOGRAMA FÍSICO FINANCEIRO</t>
  </si>
  <si>
    <t>Mês</t>
  </si>
  <si>
    <t>Valor</t>
  </si>
  <si>
    <t>Total Mensal Remuneração</t>
  </si>
  <si>
    <t>Total Mensal Contingenciamento</t>
  </si>
  <si>
    <t>Total Geral</t>
  </si>
  <si>
    <t>Localidade:</t>
  </si>
  <si>
    <t>Salário Base</t>
  </si>
  <si>
    <t>Remuneração Total</t>
  </si>
  <si>
    <t>Encargos Sociais</t>
  </si>
  <si>
    <t>Valor Total s/BDI</t>
  </si>
  <si>
    <t>Valor Total c/ BDI</t>
  </si>
  <si>
    <t>Valor do Posto/Dia c/ BDI</t>
  </si>
  <si>
    <t>Periculosidade</t>
  </si>
  <si>
    <t>Total Benefícios</t>
  </si>
  <si>
    <t>Prestação de Serviços de Copeiro/Copeira - 44 horas/semanais - segunda a sexta-feira</t>
  </si>
  <si>
    <t>Prestação de Serviços de Copeiro/Copeira - 44 horas/semanais - segundaa sexta-feira</t>
  </si>
  <si>
    <t>Posto</t>
  </si>
  <si>
    <t>Mensal</t>
  </si>
  <si>
    <t>Prestação de Serviços de Garçom/Garçonete - 44 horas/semanais -segunda a sexta-feira</t>
  </si>
  <si>
    <t>Outros (Especificar o benefício aqui/ inserir valor mensal na célula correspondente)</t>
  </si>
  <si>
    <t>Outros  (valor mensal)</t>
  </si>
  <si>
    <t xml:space="preserve">Desconto - Benefício Assiduidade (por funcionário)
</t>
  </si>
  <si>
    <t>PARÂMETROS DE CÁLCULO - DIAS ÚTEIS ESTIMADOS</t>
  </si>
  <si>
    <t>Benefício Natalidade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</si>
</sst>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0\-0000"/>
    <numFmt numFmtId="167" formatCode="_-* #,##0_-;\-* #,##0_-;_-* &quot;-&quot;??_-;_-@_-"/>
    <numFmt numFmtId="168" formatCode="0_ ;\-0\ "/>
    <numFmt numFmtId="169" formatCode="#,##0_ ;\-#,##0\ "/>
    <numFmt numFmtId="170" formatCode="_-* #,##0.0000_-;\-* #,##0.0000_-;_-* &quot;-&quot;??_-;_-@_-"/>
    <numFmt numFmtId="171" formatCode="_-* #,##0.00000_-;\-* #,##0.00000_-;_-* &quot;-&quot;??_-;_-@_-"/>
    <numFmt numFmtId="172" formatCode="_-* #,##0.0000_-;\-* #,##0.0000_-;_-* &quot;-&quot;????_-;_-@_-"/>
    <numFmt numFmtId="173" formatCode="0.0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Times New Roman"/>
      <family val="1"/>
    </font>
    <font>
      <sz val="9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theme="4"/>
      </patternFill>
    </fill>
    <fill>
      <patternFill patternType="solid">
        <fgColor theme="0" tint="-0.249977111117893"/>
        <bgColor theme="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</fills>
  <borders count="6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 tint="-0.499984740745262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0"/>
      </left>
      <right/>
      <top style="thin">
        <color theme="3" tint="0.59996337778862885"/>
      </top>
      <bottom style="thin">
        <color theme="0"/>
      </bottom>
      <diagonal/>
    </border>
    <border>
      <left/>
      <right/>
      <top style="thin">
        <color theme="3" tint="0.59996337778862885"/>
      </top>
      <bottom style="thin">
        <color theme="0"/>
      </bottom>
      <diagonal/>
    </border>
    <border>
      <left/>
      <right style="thin">
        <color theme="0"/>
      </right>
      <top style="thin">
        <color theme="3" tint="0.59996337778862885"/>
      </top>
      <bottom style="thin">
        <color theme="0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theme="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/>
      <top style="thin">
        <color theme="0" tint="-0.34998626667073579"/>
      </top>
      <bottom/>
      <diagonal/>
    </border>
    <border>
      <left style="thin">
        <color theme="0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</cellStyleXfs>
  <cellXfs count="494">
    <xf numFmtId="0" fontId="0" fillId="0" borderId="0" xfId="0"/>
    <xf numFmtId="10" fontId="5" fillId="0" borderId="4" xfId="2" applyNumberFormat="1" applyFont="1" applyBorder="1" applyAlignment="1" applyProtection="1">
      <alignment vertical="center"/>
    </xf>
    <xf numFmtId="166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6" fontId="6" fillId="9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/>
    <xf numFmtId="0" fontId="5" fillId="0" borderId="1" xfId="0" applyFont="1" applyBorder="1"/>
    <xf numFmtId="0" fontId="9" fillId="0" borderId="8" xfId="0" applyFont="1" applyBorder="1" applyAlignment="1">
      <alignment horizontal="left" vertical="center" wrapText="1"/>
    </xf>
    <xf numFmtId="0" fontId="7" fillId="0" borderId="1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 applyProtection="1">
      <alignment horizontal="left" vertical="center" wrapText="1"/>
      <protection locked="0"/>
    </xf>
    <xf numFmtId="0" fontId="9" fillId="8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 applyProtection="1">
      <alignment horizontal="center" vertical="center" wrapText="1"/>
      <protection locked="0"/>
    </xf>
    <xf numFmtId="14" fontId="10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/>
    <xf numFmtId="0" fontId="5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43" fontId="8" fillId="0" borderId="4" xfId="1" applyFont="1" applyFill="1" applyBorder="1" applyAlignment="1" applyProtection="1">
      <alignment vertical="center"/>
    </xf>
    <xf numFmtId="43" fontId="6" fillId="0" borderId="4" xfId="1" applyFont="1" applyFill="1" applyBorder="1" applyAlignment="1" applyProtection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1" applyNumberFormat="1" applyFont="1" applyBorder="1" applyAlignment="1" applyProtection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1" applyNumberFormat="1" applyFont="1" applyAlignment="1" applyProtection="1">
      <alignment vertical="center"/>
    </xf>
    <xf numFmtId="43" fontId="5" fillId="0" borderId="0" xfId="1" applyFont="1" applyAlignment="1" applyProtection="1">
      <alignment vertical="center"/>
    </xf>
    <xf numFmtId="43" fontId="5" fillId="0" borderId="1" xfId="0" applyNumberFormat="1" applyFont="1" applyBorder="1" applyAlignment="1">
      <alignment vertical="center" wrapText="1"/>
    </xf>
    <xf numFmtId="43" fontId="6" fillId="4" borderId="4" xfId="1" applyFont="1" applyFill="1" applyBorder="1" applyAlignment="1" applyProtection="1">
      <alignment vertical="center"/>
    </xf>
    <xf numFmtId="10" fontId="5" fillId="0" borderId="4" xfId="2" applyNumberFormat="1" applyFont="1" applyBorder="1" applyAlignment="1" applyProtection="1">
      <alignment horizontal="right" vertical="center" wrapText="1"/>
    </xf>
    <xf numFmtId="0" fontId="5" fillId="4" borderId="4" xfId="0" applyFont="1" applyFill="1" applyBorder="1" applyAlignment="1">
      <alignment vertical="center"/>
    </xf>
    <xf numFmtId="168" fontId="5" fillId="4" borderId="4" xfId="1" applyNumberFormat="1" applyFont="1" applyFill="1" applyBorder="1" applyAlignment="1" applyProtection="1">
      <alignment horizontal="center" vertical="center"/>
    </xf>
    <xf numFmtId="0" fontId="7" fillId="2" borderId="16" xfId="0" applyFont="1" applyFill="1" applyBorder="1"/>
    <xf numFmtId="43" fontId="5" fillId="0" borderId="3" xfId="0" applyNumberFormat="1" applyFont="1" applyBorder="1"/>
    <xf numFmtId="0" fontId="8" fillId="0" borderId="1" xfId="0" applyFont="1" applyBorder="1"/>
    <xf numFmtId="0" fontId="5" fillId="0" borderId="9" xfId="0" applyFont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4" fillId="4" borderId="4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0" fontId="8" fillId="0" borderId="1" xfId="0" applyNumberFormat="1" applyFont="1" applyBorder="1"/>
    <xf numFmtId="10" fontId="5" fillId="0" borderId="3" xfId="0" applyNumberFormat="1" applyFont="1" applyBorder="1"/>
    <xf numFmtId="9" fontId="8" fillId="0" borderId="1" xfId="0" applyNumberFormat="1" applyFont="1" applyBorder="1"/>
    <xf numFmtId="10" fontId="5" fillId="0" borderId="4" xfId="0" applyNumberFormat="1" applyFont="1" applyBorder="1" applyAlignment="1">
      <alignment vertical="center"/>
    </xf>
    <xf numFmtId="10" fontId="4" fillId="3" borderId="4" xfId="0" applyNumberFormat="1" applyFont="1" applyFill="1" applyBorder="1" applyAlignment="1">
      <alignment vertical="center"/>
    </xf>
    <xf numFmtId="0" fontId="8" fillId="0" borderId="3" xfId="0" applyFont="1" applyBorder="1"/>
    <xf numFmtId="10" fontId="5" fillId="0" borderId="4" xfId="2" applyNumberFormat="1" applyFont="1" applyBorder="1" applyAlignment="1" applyProtection="1">
      <alignment horizontal="center" vertical="center"/>
    </xf>
    <xf numFmtId="43" fontId="5" fillId="0" borderId="4" xfId="1" applyFont="1" applyBorder="1" applyAlignment="1" applyProtection="1">
      <alignment vertical="center"/>
    </xf>
    <xf numFmtId="2" fontId="8" fillId="0" borderId="3" xfId="0" applyNumberFormat="1" applyFont="1" applyBorder="1"/>
    <xf numFmtId="0" fontId="5" fillId="0" borderId="1" xfId="0" applyFont="1" applyBorder="1" applyProtection="1">
      <protection locked="0"/>
    </xf>
    <xf numFmtId="0" fontId="5" fillId="0" borderId="0" xfId="0" applyFont="1"/>
    <xf numFmtId="0" fontId="5" fillId="0" borderId="4" xfId="0" applyFont="1" applyBorder="1" applyAlignment="1">
      <alignment vertical="center"/>
    </xf>
    <xf numFmtId="43" fontId="5" fillId="0" borderId="1" xfId="1" applyFont="1" applyBorder="1" applyAlignment="1" applyProtection="1">
      <alignment vertical="center" wrapText="1"/>
    </xf>
    <xf numFmtId="0" fontId="5" fillId="0" borderId="21" xfId="0" applyFont="1" applyBorder="1"/>
    <xf numFmtId="0" fontId="5" fillId="0" borderId="21" xfId="0" applyFont="1" applyBorder="1" applyProtection="1">
      <protection locked="0"/>
    </xf>
    <xf numFmtId="0" fontId="12" fillId="0" borderId="1" xfId="0" applyFont="1" applyBorder="1"/>
    <xf numFmtId="43" fontId="12" fillId="0" borderId="1" xfId="0" applyNumberFormat="1" applyFont="1" applyBorder="1"/>
    <xf numFmtId="43" fontId="5" fillId="0" borderId="1" xfId="0" applyNumberFormat="1" applyFont="1" applyBorder="1"/>
    <xf numFmtId="43" fontId="4" fillId="0" borderId="4" xfId="1" applyFont="1" applyBorder="1" applyAlignment="1" applyProtection="1">
      <alignment vertical="center"/>
    </xf>
    <xf numFmtId="0" fontId="5" fillId="0" borderId="27" xfId="0" applyFont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wrapText="1"/>
    </xf>
    <xf numFmtId="43" fontId="5" fillId="11" borderId="4" xfId="1" applyFont="1" applyFill="1" applyBorder="1" applyAlignment="1" applyProtection="1">
      <alignment vertical="center"/>
      <protection locked="0"/>
    </xf>
    <xf numFmtId="0" fontId="5" fillId="11" borderId="4" xfId="1" applyNumberFormat="1" applyFont="1" applyFill="1" applyBorder="1" applyAlignment="1" applyProtection="1">
      <alignment horizontal="left" vertical="center"/>
      <protection locked="0"/>
    </xf>
    <xf numFmtId="10" fontId="5" fillId="11" borderId="4" xfId="2" applyNumberFormat="1" applyFont="1" applyFill="1" applyBorder="1" applyAlignment="1" applyProtection="1">
      <alignment vertical="center"/>
      <protection locked="0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66" fontId="16" fillId="0" borderId="32" xfId="0" applyNumberFormat="1" applyFont="1" applyBorder="1" applyAlignment="1">
      <alignment horizontal="center" vertical="center" wrapText="1"/>
    </xf>
    <xf numFmtId="43" fontId="15" fillId="0" borderId="32" xfId="1" applyFont="1" applyBorder="1" applyAlignment="1" applyProtection="1">
      <alignment vertical="center"/>
    </xf>
    <xf numFmtId="43" fontId="15" fillId="0" borderId="1" xfId="0" applyNumberFormat="1" applyFont="1" applyBorder="1" applyAlignment="1">
      <alignment vertical="center" wrapText="1"/>
    </xf>
    <xf numFmtId="43" fontId="15" fillId="0" borderId="1" xfId="1" applyFont="1" applyBorder="1" applyAlignment="1" applyProtection="1">
      <alignment vertical="center" wrapText="1"/>
    </xf>
    <xf numFmtId="43" fontId="14" fillId="4" borderId="32" xfId="0" applyNumberFormat="1" applyFont="1" applyFill="1" applyBorder="1" applyAlignment="1">
      <alignment vertical="center"/>
    </xf>
    <xf numFmtId="43" fontId="14" fillId="0" borderId="1" xfId="0" applyNumberFormat="1" applyFont="1" applyBorder="1" applyAlignment="1">
      <alignment vertical="center" wrapText="1"/>
    </xf>
    <xf numFmtId="0" fontId="15" fillId="0" borderId="33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43" fontId="14" fillId="0" borderId="32" xfId="1" applyFont="1" applyBorder="1" applyAlignment="1" applyProtection="1">
      <alignment horizontal="left" vertical="center"/>
    </xf>
    <xf numFmtId="10" fontId="15" fillId="0" borderId="32" xfId="2" applyNumberFormat="1" applyFont="1" applyBorder="1" applyAlignment="1" applyProtection="1">
      <alignment horizontal="right" vertical="center"/>
    </xf>
    <xf numFmtId="0" fontId="14" fillId="0" borderId="32" xfId="0" applyFont="1" applyBorder="1" applyAlignment="1">
      <alignment horizontal="right" vertical="center"/>
    </xf>
    <xf numFmtId="10" fontId="15" fillId="0" borderId="23" xfId="2" applyNumberFormat="1" applyFont="1" applyBorder="1" applyAlignment="1" applyProtection="1">
      <alignment vertical="center"/>
    </xf>
    <xf numFmtId="10" fontId="14" fillId="12" borderId="37" xfId="2" applyNumberFormat="1" applyFont="1" applyFill="1" applyBorder="1" applyAlignment="1" applyProtection="1">
      <alignment horizontal="right" vertical="center"/>
    </xf>
    <xf numFmtId="43" fontId="14" fillId="12" borderId="32" xfId="1" applyFont="1" applyFill="1" applyBorder="1" applyAlignment="1" applyProtection="1">
      <alignment horizontal="left" vertical="center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43" fontId="6" fillId="4" borderId="9" xfId="1" applyFont="1" applyFill="1" applyBorder="1" applyAlignment="1" applyProtection="1">
      <alignment vertical="center"/>
    </xf>
    <xf numFmtId="43" fontId="5" fillId="0" borderId="0" xfId="1" applyFont="1" applyAlignment="1" applyProtection="1">
      <alignment vertical="center" wrapText="1"/>
    </xf>
    <xf numFmtId="0" fontId="15" fillId="0" borderId="38" xfId="0" applyFont="1" applyBorder="1" applyAlignment="1">
      <alignment horizontal="center" vertical="center"/>
    </xf>
    <xf numFmtId="43" fontId="15" fillId="0" borderId="2" xfId="0" applyNumberFormat="1" applyFont="1" applyBorder="1" applyAlignment="1">
      <alignment vertical="center" wrapText="1"/>
    </xf>
    <xf numFmtId="43" fontId="15" fillId="0" borderId="35" xfId="0" applyNumberFormat="1" applyFont="1" applyBorder="1" applyAlignment="1">
      <alignment vertical="center"/>
    </xf>
    <xf numFmtId="43" fontId="15" fillId="0" borderId="3" xfId="0" applyNumberFormat="1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0" fillId="8" borderId="8" xfId="0" applyFont="1" applyFill="1" applyBorder="1" applyAlignment="1" applyProtection="1">
      <alignment horizontal="left" vertical="center" wrapText="1"/>
      <protection locked="0"/>
    </xf>
    <xf numFmtId="0" fontId="9" fillId="7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 applyProtection="1">
      <alignment horizontal="justify" vertical="center" wrapText="1"/>
      <protection locked="0"/>
    </xf>
    <xf numFmtId="0" fontId="9" fillId="7" borderId="7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3" xfId="0" applyFont="1" applyBorder="1" applyAlignment="1">
      <alignment horizontal="center" vertical="center"/>
    </xf>
    <xf numFmtId="43" fontId="14" fillId="4" borderId="24" xfId="1" applyFont="1" applyFill="1" applyBorder="1" applyAlignment="1" applyProtection="1">
      <alignment horizontal="right" vertical="center"/>
    </xf>
    <xf numFmtId="0" fontId="15" fillId="0" borderId="32" xfId="0" applyFont="1" applyBorder="1" applyAlignment="1">
      <alignment horizontal="left" vertical="center"/>
    </xf>
    <xf numFmtId="0" fontId="15" fillId="0" borderId="32" xfId="0" applyFont="1" applyBorder="1" applyAlignment="1">
      <alignment horizontal="center" vertical="center"/>
    </xf>
    <xf numFmtId="43" fontId="14" fillId="12" borderId="32" xfId="0" applyNumberFormat="1" applyFont="1" applyFill="1" applyBorder="1" applyAlignment="1">
      <alignment horizontal="center" vertical="center"/>
    </xf>
    <xf numFmtId="43" fontId="5" fillId="0" borderId="4" xfId="1" applyFont="1" applyBorder="1" applyAlignment="1" applyProtection="1">
      <alignment horizontal="left" vertical="center" wrapText="1"/>
    </xf>
    <xf numFmtId="10" fontId="8" fillId="0" borderId="4" xfId="2" applyNumberFormat="1" applyFont="1" applyFill="1" applyBorder="1" applyAlignment="1" applyProtection="1">
      <alignment vertical="center"/>
    </xf>
    <xf numFmtId="43" fontId="6" fillId="4" borderId="9" xfId="0" applyNumberFormat="1" applyFont="1" applyFill="1" applyBorder="1" applyAlignment="1">
      <alignment vertical="center"/>
    </xf>
    <xf numFmtId="0" fontId="14" fillId="12" borderId="26" xfId="0" applyFont="1" applyFill="1" applyBorder="1" applyAlignment="1">
      <alignment horizontal="center" vertical="center"/>
    </xf>
    <xf numFmtId="0" fontId="14" fillId="12" borderId="42" xfId="0" applyFont="1" applyFill="1" applyBorder="1" applyAlignment="1">
      <alignment horizontal="center" vertical="center" wrapText="1"/>
    </xf>
    <xf numFmtId="0" fontId="13" fillId="12" borderId="42" xfId="0" applyFont="1" applyFill="1" applyBorder="1" applyAlignment="1">
      <alignment horizontal="center" vertical="center" wrapText="1"/>
    </xf>
    <xf numFmtId="43" fontId="13" fillId="12" borderId="42" xfId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18" fillId="12" borderId="32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vertical="center" wrapText="1"/>
    </xf>
    <xf numFmtId="0" fontId="17" fillId="0" borderId="32" xfId="0" applyFont="1" applyBorder="1" applyAlignment="1">
      <alignment horizontal="center" vertical="center" wrapText="1"/>
    </xf>
    <xf numFmtId="43" fontId="17" fillId="0" borderId="32" xfId="1" applyFont="1" applyBorder="1" applyAlignment="1">
      <alignment vertical="center" wrapText="1"/>
    </xf>
    <xf numFmtId="43" fontId="17" fillId="0" borderId="32" xfId="1" applyFont="1" applyBorder="1" applyAlignment="1">
      <alignment horizontal="right" vertical="center" wrapText="1"/>
    </xf>
    <xf numFmtId="43" fontId="18" fillId="0" borderId="32" xfId="1" applyFont="1" applyBorder="1" applyAlignment="1">
      <alignment horizontal="right" vertical="center" wrapText="1"/>
    </xf>
    <xf numFmtId="43" fontId="18" fillId="0" borderId="32" xfId="0" applyNumberFormat="1" applyFont="1" applyBorder="1" applyAlignment="1">
      <alignment horizontal="right" vertical="center" wrapText="1"/>
    </xf>
    <xf numFmtId="10" fontId="17" fillId="0" borderId="32" xfId="2" applyNumberFormat="1" applyFont="1" applyBorder="1" applyAlignment="1">
      <alignment vertical="center" wrapText="1"/>
    </xf>
    <xf numFmtId="43" fontId="17" fillId="0" borderId="32" xfId="0" applyNumberFormat="1" applyFont="1" applyBorder="1" applyAlignment="1">
      <alignment vertical="center" wrapText="1"/>
    </xf>
    <xf numFmtId="43" fontId="18" fillId="0" borderId="32" xfId="0" applyNumberFormat="1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vertical="center" wrapText="1"/>
    </xf>
    <xf numFmtId="43" fontId="17" fillId="0" borderId="1" xfId="0" applyNumberFormat="1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17" fillId="0" borderId="21" xfId="0" applyFont="1" applyBorder="1" applyAlignment="1">
      <alignment horizontal="right" vertical="center" wrapText="1"/>
    </xf>
    <xf numFmtId="0" fontId="18" fillId="0" borderId="21" xfId="0" applyFont="1" applyBorder="1" applyAlignment="1">
      <alignment vertical="center" wrapText="1"/>
    </xf>
    <xf numFmtId="43" fontId="17" fillId="0" borderId="21" xfId="0" applyNumberFormat="1" applyFont="1" applyBorder="1" applyAlignment="1">
      <alignment vertical="center" wrapText="1"/>
    </xf>
    <xf numFmtId="0" fontId="18" fillId="0" borderId="39" xfId="0" applyFont="1" applyBorder="1" applyAlignment="1">
      <alignment vertical="center" wrapText="1"/>
    </xf>
    <xf numFmtId="0" fontId="15" fillId="0" borderId="34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69" fontId="15" fillId="0" borderId="22" xfId="1" applyNumberFormat="1" applyFont="1" applyBorder="1" applyAlignment="1" applyProtection="1">
      <alignment vertical="center"/>
    </xf>
    <xf numFmtId="167" fontId="4" fillId="4" borderId="4" xfId="1" applyNumberFormat="1" applyFont="1" applyFill="1" applyBorder="1" applyAlignment="1" applyProtection="1">
      <alignment vertical="center"/>
      <protection locked="0"/>
    </xf>
    <xf numFmtId="10" fontId="5" fillId="0" borderId="3" xfId="2" applyNumberFormat="1" applyFont="1" applyBorder="1" applyProtection="1"/>
    <xf numFmtId="43" fontId="8" fillId="0" borderId="1" xfId="0" applyNumberFormat="1" applyFont="1" applyBorder="1"/>
    <xf numFmtId="0" fontId="4" fillId="4" borderId="4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167" fontId="5" fillId="0" borderId="4" xfId="1" applyNumberFormat="1" applyFont="1" applyBorder="1" applyAlignment="1" applyProtection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3" fontId="5" fillId="0" borderId="0" xfId="1" applyFont="1" applyFill="1" applyBorder="1" applyAlignment="1" applyProtection="1">
      <alignment horizontal="center" vertical="center"/>
      <protection locked="0"/>
    </xf>
    <xf numFmtId="0" fontId="17" fillId="0" borderId="40" xfId="0" applyFont="1" applyBorder="1" applyAlignment="1">
      <alignment horizontal="center" vertical="center" wrapText="1"/>
    </xf>
    <xf numFmtId="9" fontId="18" fillId="0" borderId="21" xfId="0" applyNumberFormat="1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5" fillId="0" borderId="48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5" fillId="0" borderId="50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0" fillId="0" borderId="1" xfId="0" applyBorder="1"/>
    <xf numFmtId="0" fontId="21" fillId="0" borderId="1" xfId="0" applyFont="1" applyBorder="1"/>
    <xf numFmtId="0" fontId="22" fillId="0" borderId="1" xfId="0" applyFont="1" applyBorder="1"/>
    <xf numFmtId="43" fontId="0" fillId="0" borderId="2" xfId="0" applyNumberFormat="1" applyBorder="1"/>
    <xf numFmtId="0" fontId="0" fillId="0" borderId="2" xfId="0" applyBorder="1"/>
    <xf numFmtId="0" fontId="0" fillId="0" borderId="3" xfId="0" applyBorder="1"/>
    <xf numFmtId="43" fontId="0" fillId="0" borderId="1" xfId="0" applyNumberFormat="1" applyBorder="1"/>
    <xf numFmtId="10" fontId="15" fillId="0" borderId="32" xfId="0" applyNumberFormat="1" applyFont="1" applyBorder="1" applyAlignment="1">
      <alignment vertical="center"/>
    </xf>
    <xf numFmtId="0" fontId="13" fillId="3" borderId="32" xfId="0" applyFont="1" applyFill="1" applyBorder="1" applyAlignment="1">
      <alignment vertical="center"/>
    </xf>
    <xf numFmtId="171" fontId="0" fillId="0" borderId="1" xfId="1" applyNumberFormat="1" applyFont="1" applyBorder="1" applyProtection="1"/>
    <xf numFmtId="0" fontId="0" fillId="0" borderId="21" xfId="0" applyBorder="1"/>
    <xf numFmtId="43" fontId="0" fillId="0" borderId="3" xfId="0" applyNumberFormat="1" applyBorder="1"/>
    <xf numFmtId="172" fontId="0" fillId="0" borderId="1" xfId="0" applyNumberFormat="1" applyBorder="1"/>
    <xf numFmtId="43" fontId="0" fillId="0" borderId="1" xfId="1" applyFont="1" applyBorder="1"/>
    <xf numFmtId="173" fontId="0" fillId="0" borderId="1" xfId="2" applyNumberFormat="1" applyFont="1" applyBorder="1" applyProtection="1"/>
    <xf numFmtId="9" fontId="0" fillId="0" borderId="1" xfId="0" applyNumberFormat="1" applyBorder="1"/>
    <xf numFmtId="43" fontId="0" fillId="0" borderId="1" xfId="1" applyFont="1" applyBorder="1" applyProtection="1"/>
    <xf numFmtId="43" fontId="15" fillId="0" borderId="32" xfId="1" applyFont="1" applyFill="1" applyBorder="1" applyAlignment="1" applyProtection="1">
      <alignment vertical="center"/>
    </xf>
    <xf numFmtId="43" fontId="14" fillId="3" borderId="32" xfId="1" applyFont="1" applyFill="1" applyBorder="1" applyAlignment="1" applyProtection="1">
      <alignment vertical="center"/>
    </xf>
    <xf numFmtId="43" fontId="14" fillId="4" borderId="32" xfId="1" applyFont="1" applyFill="1" applyBorder="1" applyAlignment="1" applyProtection="1">
      <alignment vertical="center"/>
    </xf>
    <xf numFmtId="0" fontId="15" fillId="0" borderId="22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43" fontId="15" fillId="0" borderId="1" xfId="0" applyNumberFormat="1" applyFont="1" applyBorder="1" applyAlignment="1">
      <alignment vertical="center"/>
    </xf>
    <xf numFmtId="170" fontId="15" fillId="0" borderId="1" xfId="1" applyNumberFormat="1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42" xfId="0" applyFont="1" applyBorder="1" applyAlignment="1">
      <alignment horizontal="center" vertical="center"/>
    </xf>
    <xf numFmtId="10" fontId="0" fillId="0" borderId="1" xfId="0" applyNumberFormat="1" applyBorder="1"/>
    <xf numFmtId="0" fontId="14" fillId="4" borderId="32" xfId="1" applyNumberFormat="1" applyFont="1" applyFill="1" applyBorder="1" applyAlignment="1" applyProtection="1">
      <alignment horizontal="center" vertical="center"/>
    </xf>
    <xf numFmtId="43" fontId="0" fillId="0" borderId="1" xfId="0" applyNumberFormat="1" applyBorder="1" applyAlignment="1">
      <alignment vertical="center"/>
    </xf>
    <xf numFmtId="43" fontId="21" fillId="0" borderId="1" xfId="1" applyFont="1" applyBorder="1" applyAlignment="1" applyProtection="1">
      <alignment vertical="center"/>
    </xf>
    <xf numFmtId="167" fontId="15" fillId="0" borderId="32" xfId="1" applyNumberFormat="1" applyFont="1" applyFill="1" applyBorder="1" applyAlignment="1" applyProtection="1">
      <alignment vertical="center"/>
    </xf>
    <xf numFmtId="43" fontId="15" fillId="0" borderId="32" xfId="1" applyFont="1" applyFill="1" applyBorder="1" applyAlignment="1" applyProtection="1">
      <alignment horizontal="center" vertical="center"/>
    </xf>
    <xf numFmtId="166" fontId="25" fillId="0" borderId="32" xfId="1" applyNumberFormat="1" applyFont="1" applyFill="1" applyBorder="1" applyAlignment="1" applyProtection="1">
      <alignment horizontal="center" vertical="center"/>
      <protection locked="0"/>
    </xf>
    <xf numFmtId="0" fontId="14" fillId="3" borderId="32" xfId="0" applyFont="1" applyFill="1" applyBorder="1" applyAlignment="1">
      <alignment horizontal="center" vertical="center"/>
    </xf>
    <xf numFmtId="2" fontId="21" fillId="0" borderId="1" xfId="0" applyNumberFormat="1" applyFont="1" applyBorder="1"/>
    <xf numFmtId="0" fontId="14" fillId="0" borderId="32" xfId="0" applyFont="1" applyBorder="1" applyAlignment="1">
      <alignment horizontal="center" vertical="center"/>
    </xf>
    <xf numFmtId="0" fontId="14" fillId="4" borderId="22" xfId="0" applyFont="1" applyFill="1" applyBorder="1" applyAlignment="1">
      <alignment horizontal="left" vertical="center"/>
    </xf>
    <xf numFmtId="0" fontId="14" fillId="4" borderId="23" xfId="0" applyFont="1" applyFill="1" applyBorder="1" applyAlignment="1">
      <alignment horizontal="left" vertical="center"/>
    </xf>
    <xf numFmtId="0" fontId="14" fillId="4" borderId="24" xfId="0" applyFont="1" applyFill="1" applyBorder="1" applyAlignment="1">
      <alignment horizontal="left" vertical="center"/>
    </xf>
    <xf numFmtId="43" fontId="14" fillId="4" borderId="22" xfId="1" applyFont="1" applyFill="1" applyBorder="1" applyAlignment="1" applyProtection="1">
      <alignment horizontal="center" vertical="center"/>
    </xf>
    <xf numFmtId="43" fontId="14" fillId="4" borderId="23" xfId="1" applyFont="1" applyFill="1" applyBorder="1" applyAlignment="1" applyProtection="1">
      <alignment horizontal="center" vertical="center"/>
    </xf>
    <xf numFmtId="43" fontId="14" fillId="4" borderId="24" xfId="1" applyFont="1" applyFill="1" applyBorder="1" applyAlignment="1" applyProtection="1">
      <alignment horizontal="center" vertical="center"/>
    </xf>
    <xf numFmtId="0" fontId="14" fillId="3" borderId="22" xfId="0" applyFont="1" applyFill="1" applyBorder="1" applyAlignment="1">
      <alignment horizontal="right" vertical="center"/>
    </xf>
    <xf numFmtId="0" fontId="14" fillId="5" borderId="32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43" fontId="14" fillId="4" borderId="32" xfId="1" applyFont="1" applyFill="1" applyBorder="1" applyAlignment="1" applyProtection="1">
      <alignment horizontal="center" vertical="center"/>
    </xf>
    <xf numFmtId="173" fontId="0" fillId="0" borderId="3" xfId="2" applyNumberFormat="1" applyFont="1" applyBorder="1" applyProtection="1"/>
    <xf numFmtId="43" fontId="15" fillId="2" borderId="32" xfId="1" applyFont="1" applyFill="1" applyBorder="1" applyAlignment="1" applyProtection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4" fillId="3" borderId="32" xfId="0" applyFont="1" applyFill="1" applyBorder="1" applyAlignment="1">
      <alignment vertical="center"/>
    </xf>
    <xf numFmtId="0" fontId="0" fillId="0" borderId="48" xfId="0" applyBorder="1"/>
    <xf numFmtId="43" fontId="14" fillId="3" borderId="32" xfId="1" applyFont="1" applyFill="1" applyBorder="1" applyAlignment="1" applyProtection="1">
      <alignment horizontal="center" vertical="center"/>
    </xf>
    <xf numFmtId="43" fontId="23" fillId="0" borderId="3" xfId="0" applyNumberFormat="1" applyFont="1" applyBorder="1" applyAlignment="1">
      <alignment vertical="center"/>
    </xf>
    <xf numFmtId="43" fontId="15" fillId="0" borderId="32" xfId="1" applyFont="1" applyBorder="1" applyAlignment="1" applyProtection="1">
      <alignment horizontal="center" vertical="center"/>
    </xf>
    <xf numFmtId="43" fontId="14" fillId="0" borderId="32" xfId="1" applyFont="1" applyBorder="1" applyAlignment="1" applyProtection="1">
      <alignment horizontal="center" vertical="center"/>
    </xf>
    <xf numFmtId="0" fontId="0" fillId="0" borderId="17" xfId="0" applyBorder="1"/>
    <xf numFmtId="0" fontId="0" fillId="0" borderId="16" xfId="0" applyBorder="1"/>
    <xf numFmtId="0" fontId="21" fillId="0" borderId="3" xfId="0" applyFont="1" applyBorder="1"/>
    <xf numFmtId="43" fontId="8" fillId="0" borderId="3" xfId="0" applyNumberFormat="1" applyFont="1" applyBorder="1"/>
    <xf numFmtId="0" fontId="5" fillId="0" borderId="58" xfId="0" applyFont="1" applyBorder="1" applyAlignment="1">
      <alignment vertical="center" wrapText="1"/>
    </xf>
    <xf numFmtId="0" fontId="5" fillId="0" borderId="59" xfId="0" applyFont="1" applyBorder="1" applyAlignment="1">
      <alignment vertical="center" wrapText="1"/>
    </xf>
    <xf numFmtId="0" fontId="5" fillId="0" borderId="60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61" xfId="0" applyFont="1" applyBorder="1" applyAlignment="1">
      <alignment vertical="center" wrapText="1"/>
    </xf>
    <xf numFmtId="0" fontId="4" fillId="12" borderId="32" xfId="0" applyFont="1" applyFill="1" applyBorder="1" applyAlignment="1">
      <alignment vertical="center" wrapText="1"/>
    </xf>
    <xf numFmtId="43" fontId="17" fillId="0" borderId="32" xfId="1" applyFont="1" applyFill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0" fontId="18" fillId="0" borderId="32" xfId="0" applyFont="1" applyBorder="1" applyAlignment="1">
      <alignment vertical="center" wrapText="1"/>
    </xf>
    <xf numFmtId="167" fontId="15" fillId="0" borderId="32" xfId="1" applyNumberFormat="1" applyFont="1" applyBorder="1" applyAlignment="1" applyProtection="1">
      <alignment horizontal="center" vertical="center"/>
    </xf>
    <xf numFmtId="169" fontId="5" fillId="0" borderId="4" xfId="1" applyNumberFormat="1" applyFont="1" applyBorder="1" applyAlignment="1" applyProtection="1">
      <alignment horizontal="center" vertical="center" wrapText="1"/>
    </xf>
    <xf numFmtId="4" fontId="0" fillId="0" borderId="0" xfId="0" applyNumberFormat="1"/>
    <xf numFmtId="0" fontId="0" fillId="0" borderId="32" xfId="0" applyBorder="1" applyAlignment="1">
      <alignment horizontal="center"/>
    </xf>
    <xf numFmtId="10" fontId="8" fillId="0" borderId="5" xfId="0" applyNumberFormat="1" applyFont="1" applyBorder="1" applyAlignment="1">
      <alignment vertical="center"/>
    </xf>
    <xf numFmtId="10" fontId="8" fillId="0" borderId="4" xfId="2" applyNumberFormat="1" applyFont="1" applyBorder="1" applyAlignment="1" applyProtection="1">
      <alignment vertical="center"/>
    </xf>
    <xf numFmtId="10" fontId="8" fillId="0" borderId="62" xfId="0" applyNumberFormat="1" applyFont="1" applyBorder="1" applyAlignment="1">
      <alignment vertical="center"/>
    </xf>
    <xf numFmtId="10" fontId="5" fillId="0" borderId="1" xfId="2" applyNumberFormat="1" applyFont="1" applyBorder="1"/>
    <xf numFmtId="0" fontId="18" fillId="12" borderId="32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right" vertical="center" wrapText="1"/>
    </xf>
    <xf numFmtId="0" fontId="18" fillId="0" borderId="2" xfId="0" applyFont="1" applyBorder="1" applyAlignment="1">
      <alignment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 applyProtection="1">
      <alignment horizontal="left" vertical="center" wrapText="1"/>
      <protection locked="0"/>
    </xf>
    <xf numFmtId="0" fontId="10" fillId="8" borderId="9" xfId="0" applyFont="1" applyFill="1" applyBorder="1" applyAlignment="1" applyProtection="1">
      <alignment horizontal="left" vertical="center" wrapText="1"/>
      <protection locked="0"/>
    </xf>
    <xf numFmtId="0" fontId="10" fillId="8" borderId="10" xfId="0" applyFont="1" applyFill="1" applyBorder="1" applyAlignment="1" applyProtection="1">
      <alignment horizontal="left" vertical="center" wrapText="1"/>
      <protection locked="0"/>
    </xf>
    <xf numFmtId="0" fontId="10" fillId="8" borderId="8" xfId="0" applyFont="1" applyFill="1" applyBorder="1" applyAlignment="1" applyProtection="1">
      <alignment horizontal="center" vertical="center" wrapText="1"/>
      <protection locked="0"/>
    </xf>
    <xf numFmtId="0" fontId="10" fillId="8" borderId="10" xfId="0" applyFont="1" applyFill="1" applyBorder="1" applyAlignment="1" applyProtection="1">
      <alignment horizontal="center" vertical="center" wrapText="1"/>
      <protection locked="0"/>
    </xf>
    <xf numFmtId="0" fontId="9" fillId="7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0" fillId="8" borderId="4" xfId="0" applyFont="1" applyFill="1" applyBorder="1" applyAlignment="1" applyProtection="1">
      <alignment horizontal="justify" vertical="center" wrapText="1"/>
      <protection locked="0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justify" vertical="center" wrapText="1"/>
    </xf>
    <xf numFmtId="0" fontId="9" fillId="8" borderId="15" xfId="0" applyFont="1" applyFill="1" applyBorder="1" applyAlignment="1">
      <alignment horizontal="justify" vertical="center" wrapText="1"/>
    </xf>
    <xf numFmtId="0" fontId="9" fillId="8" borderId="12" xfId="0" applyFont="1" applyFill="1" applyBorder="1" applyAlignment="1">
      <alignment horizontal="justify" vertical="center" wrapText="1"/>
    </xf>
    <xf numFmtId="0" fontId="10" fillId="8" borderId="13" xfId="0" applyFont="1" applyFill="1" applyBorder="1" applyAlignment="1">
      <alignment horizontal="left" vertical="center" wrapText="1" indent="1"/>
    </xf>
    <xf numFmtId="0" fontId="10" fillId="8" borderId="0" xfId="0" applyFont="1" applyFill="1" applyAlignment="1">
      <alignment horizontal="left" vertical="center" wrapText="1" indent="1"/>
    </xf>
    <xf numFmtId="0" fontId="10" fillId="8" borderId="14" xfId="0" applyFont="1" applyFill="1" applyBorder="1" applyAlignment="1">
      <alignment horizontal="left" vertical="center" wrapText="1" indent="1"/>
    </xf>
    <xf numFmtId="0" fontId="10" fillId="8" borderId="6" xfId="0" applyFont="1" applyFill="1" applyBorder="1" applyAlignment="1">
      <alignment horizontal="left" vertical="center" wrapText="1" indent="1"/>
    </xf>
    <xf numFmtId="0" fontId="10" fillId="8" borderId="7" xfId="0" applyFont="1" applyFill="1" applyBorder="1" applyAlignment="1">
      <alignment horizontal="left" vertical="center" wrapText="1" indent="1"/>
    </xf>
    <xf numFmtId="0" fontId="9" fillId="7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/>
    </xf>
    <xf numFmtId="10" fontId="5" fillId="11" borderId="8" xfId="2" applyNumberFormat="1" applyFont="1" applyFill="1" applyBorder="1" applyAlignment="1" applyProtection="1">
      <alignment horizontal="left" vertical="center"/>
      <protection locked="0"/>
    </xf>
    <xf numFmtId="10" fontId="5" fillId="11" borderId="9" xfId="2" applyNumberFormat="1" applyFont="1" applyFill="1" applyBorder="1" applyAlignment="1" applyProtection="1">
      <alignment horizontal="left" vertical="center"/>
      <protection locked="0"/>
    </xf>
    <xf numFmtId="10" fontId="5" fillId="11" borderId="10" xfId="2" applyNumberFormat="1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9" xfId="0" applyFont="1" applyFill="1" applyBorder="1" applyAlignment="1" applyProtection="1">
      <alignment horizontal="left" vertical="center"/>
      <protection locked="0"/>
    </xf>
    <xf numFmtId="0" fontId="19" fillId="4" borderId="10" xfId="0" applyFont="1" applyFill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68" fontId="5" fillId="2" borderId="4" xfId="1" applyNumberFormat="1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6" fontId="6" fillId="10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/>
    </xf>
    <xf numFmtId="10" fontId="5" fillId="2" borderId="4" xfId="2" applyNumberFormat="1" applyFont="1" applyFill="1" applyBorder="1" applyAlignment="1" applyProtection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43" fontId="5" fillId="11" borderId="8" xfId="1" applyFont="1" applyFill="1" applyBorder="1" applyAlignment="1" applyProtection="1">
      <alignment horizontal="left" vertical="center"/>
      <protection locked="0"/>
    </xf>
    <xf numFmtId="43" fontId="5" fillId="11" borderId="9" xfId="1" applyFont="1" applyFill="1" applyBorder="1" applyAlignment="1" applyProtection="1">
      <alignment horizontal="left" vertical="center"/>
      <protection locked="0"/>
    </xf>
    <xf numFmtId="43" fontId="5" fillId="11" borderId="10" xfId="1" applyFont="1" applyFill="1" applyBorder="1" applyAlignment="1" applyProtection="1">
      <alignment horizontal="left" vertical="center"/>
      <protection locked="0"/>
    </xf>
    <xf numFmtId="43" fontId="5" fillId="0" borderId="4" xfId="1" applyFont="1" applyBorder="1" applyAlignment="1" applyProtection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43" fontId="5" fillId="11" borderId="8" xfId="1" applyFont="1" applyFill="1" applyBorder="1" applyAlignment="1" applyProtection="1">
      <alignment horizontal="center" vertical="center"/>
      <protection locked="0"/>
    </xf>
    <xf numFmtId="43" fontId="5" fillId="11" borderId="9" xfId="1" applyFont="1" applyFill="1" applyBorder="1" applyAlignment="1" applyProtection="1">
      <alignment horizontal="center" vertical="center"/>
      <protection locked="0"/>
    </xf>
    <xf numFmtId="43" fontId="5" fillId="11" borderId="10" xfId="1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47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166" fontId="6" fillId="9" borderId="8" xfId="0" applyNumberFormat="1" applyFont="1" applyFill="1" applyBorder="1" applyAlignment="1">
      <alignment horizontal="center" vertical="center" wrapText="1"/>
    </xf>
    <xf numFmtId="166" fontId="6" fillId="9" borderId="9" xfId="0" applyNumberFormat="1" applyFont="1" applyFill="1" applyBorder="1" applyAlignment="1">
      <alignment horizontal="center" vertical="center" wrapText="1"/>
    </xf>
    <xf numFmtId="166" fontId="6" fillId="9" borderId="10" xfId="0" applyNumberFormat="1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6" fillId="3" borderId="5" xfId="1" applyNumberFormat="1" applyFont="1" applyFill="1" applyBorder="1" applyAlignment="1" applyProtection="1">
      <alignment horizontal="center" vertical="center" wrapText="1"/>
    </xf>
    <xf numFmtId="0" fontId="6" fillId="3" borderId="7" xfId="1" applyNumberFormat="1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3" borderId="5" xfId="1" applyNumberFormat="1" applyFont="1" applyFill="1" applyBorder="1" applyAlignment="1" applyProtection="1">
      <alignment horizontal="center" vertical="center" wrapText="1"/>
    </xf>
    <xf numFmtId="0" fontId="4" fillId="3" borderId="7" xfId="1" applyNumberFormat="1" applyFont="1" applyFill="1" applyBorder="1" applyAlignment="1" applyProtection="1">
      <alignment horizontal="center" vertical="center" wrapText="1"/>
    </xf>
    <xf numFmtId="43" fontId="6" fillId="3" borderId="5" xfId="1" applyFont="1" applyFill="1" applyBorder="1" applyAlignment="1" applyProtection="1">
      <alignment horizontal="center" vertical="center" wrapText="1"/>
    </xf>
    <xf numFmtId="43" fontId="6" fillId="3" borderId="7" xfId="1" applyFont="1" applyFill="1" applyBorder="1" applyAlignment="1" applyProtection="1">
      <alignment horizontal="center" vertical="center" wrapText="1"/>
    </xf>
    <xf numFmtId="0" fontId="16" fillId="0" borderId="22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10" fontId="15" fillId="0" borderId="22" xfId="2" applyNumberFormat="1" applyFont="1" applyBorder="1" applyAlignment="1" applyProtection="1">
      <alignment horizontal="right" vertical="center"/>
    </xf>
    <xf numFmtId="10" fontId="15" fillId="0" borderId="24" xfId="2" applyNumberFormat="1" applyFont="1" applyBorder="1" applyAlignment="1" applyProtection="1">
      <alignment horizontal="right" vertic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14" fillId="4" borderId="22" xfId="0" applyFont="1" applyFill="1" applyBorder="1" applyAlignment="1">
      <alignment horizontal="right" vertical="center"/>
    </xf>
    <xf numFmtId="0" fontId="14" fillId="4" borderId="23" xfId="0" applyFont="1" applyFill="1" applyBorder="1" applyAlignment="1">
      <alignment horizontal="right" vertical="center"/>
    </xf>
    <xf numFmtId="0" fontId="14" fillId="4" borderId="24" xfId="0" applyFont="1" applyFill="1" applyBorder="1" applyAlignment="1">
      <alignment horizontal="right" vertical="center"/>
    </xf>
    <xf numFmtId="0" fontId="15" fillId="0" borderId="22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10" fontId="15" fillId="0" borderId="42" xfId="2" applyNumberFormat="1" applyFont="1" applyBorder="1" applyAlignment="1" applyProtection="1">
      <alignment horizontal="center" vertical="center"/>
    </xf>
    <xf numFmtId="10" fontId="15" fillId="0" borderId="43" xfId="2" applyNumberFormat="1" applyFont="1" applyBorder="1" applyAlignment="1" applyProtection="1">
      <alignment horizontal="center" vertical="center"/>
    </xf>
    <xf numFmtId="10" fontId="15" fillId="0" borderId="44" xfId="2" applyNumberFormat="1" applyFont="1" applyBorder="1" applyAlignment="1" applyProtection="1">
      <alignment horizontal="center" vertical="center"/>
    </xf>
    <xf numFmtId="0" fontId="14" fillId="5" borderId="22" xfId="0" applyFont="1" applyFill="1" applyBorder="1" applyAlignment="1">
      <alignment horizontal="left" vertical="center"/>
    </xf>
    <xf numFmtId="0" fontId="14" fillId="5" borderId="23" xfId="0" applyFont="1" applyFill="1" applyBorder="1" applyAlignment="1">
      <alignment horizontal="left" vertical="center"/>
    </xf>
    <xf numFmtId="0" fontId="14" fillId="5" borderId="24" xfId="0" applyFont="1" applyFill="1" applyBorder="1" applyAlignment="1">
      <alignment horizontal="left" vertical="center"/>
    </xf>
    <xf numFmtId="0" fontId="13" fillId="3" borderId="26" xfId="0" applyFont="1" applyFill="1" applyBorder="1" applyAlignment="1">
      <alignment horizontal="left" vertical="center"/>
    </xf>
    <xf numFmtId="0" fontId="13" fillId="3" borderId="25" xfId="0" applyFont="1" applyFill="1" applyBorder="1" applyAlignment="1">
      <alignment horizontal="left" vertical="center"/>
    </xf>
    <xf numFmtId="0" fontId="13" fillId="3" borderId="41" xfId="0" applyFont="1" applyFill="1" applyBorder="1" applyAlignment="1">
      <alignment horizontal="left" vertical="center"/>
    </xf>
    <xf numFmtId="0" fontId="15" fillId="0" borderId="5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53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10" fontId="15" fillId="0" borderId="32" xfId="2" applyNumberFormat="1" applyFont="1" applyBorder="1" applyAlignment="1" applyProtection="1">
      <alignment horizontal="center" vertical="center"/>
    </xf>
    <xf numFmtId="10" fontId="14" fillId="4" borderId="32" xfId="2" applyNumberFormat="1" applyFont="1" applyFill="1" applyBorder="1" applyAlignment="1" applyProtection="1">
      <alignment horizontal="center" vertical="center"/>
    </xf>
    <xf numFmtId="0" fontId="15" fillId="0" borderId="32" xfId="0" applyFont="1" applyBorder="1" applyAlignment="1">
      <alignment horizontal="left" vertical="center"/>
    </xf>
    <xf numFmtId="0" fontId="14" fillId="3" borderId="22" xfId="0" applyFont="1" applyFill="1" applyBorder="1" applyAlignment="1">
      <alignment horizontal="left" vertical="center"/>
    </xf>
    <xf numFmtId="0" fontId="14" fillId="3" borderId="23" xfId="0" applyFont="1" applyFill="1" applyBorder="1" applyAlignment="1">
      <alignment horizontal="left" vertical="center"/>
    </xf>
    <xf numFmtId="0" fontId="14" fillId="3" borderId="24" xfId="0" applyFont="1" applyFill="1" applyBorder="1" applyAlignment="1">
      <alignment horizontal="left" vertical="center"/>
    </xf>
    <xf numFmtId="0" fontId="14" fillId="3" borderId="26" xfId="0" applyFont="1" applyFill="1" applyBorder="1" applyAlignment="1">
      <alignment horizontal="left" vertical="center"/>
    </xf>
    <xf numFmtId="0" fontId="14" fillId="3" borderId="25" xfId="0" applyFont="1" applyFill="1" applyBorder="1" applyAlignment="1">
      <alignment horizontal="left" vertical="center"/>
    </xf>
    <xf numFmtId="0" fontId="14" fillId="3" borderId="41" xfId="0" applyFont="1" applyFill="1" applyBorder="1" applyAlignment="1">
      <alignment horizontal="left" vertical="center"/>
    </xf>
    <xf numFmtId="0" fontId="14" fillId="4" borderId="22" xfId="0" applyFont="1" applyFill="1" applyBorder="1" applyAlignment="1">
      <alignment horizontal="left" vertical="center"/>
    </xf>
    <xf numFmtId="0" fontId="14" fillId="4" borderId="23" xfId="0" applyFont="1" applyFill="1" applyBorder="1" applyAlignment="1">
      <alignment horizontal="left" vertical="center"/>
    </xf>
    <xf numFmtId="0" fontId="14" fillId="4" borderId="24" xfId="0" applyFont="1" applyFill="1" applyBorder="1" applyAlignment="1">
      <alignment horizontal="left" vertical="center"/>
    </xf>
    <xf numFmtId="0" fontId="14" fillId="2" borderId="22" xfId="0" applyFont="1" applyFill="1" applyBorder="1" applyAlignment="1">
      <alignment horizontal="right" vertical="center"/>
    </xf>
    <xf numFmtId="0" fontId="14" fillId="2" borderId="23" xfId="0" applyFont="1" applyFill="1" applyBorder="1" applyAlignment="1">
      <alignment horizontal="right" vertical="center"/>
    </xf>
    <xf numFmtId="0" fontId="14" fillId="2" borderId="24" xfId="0" applyFont="1" applyFill="1" applyBorder="1" applyAlignment="1">
      <alignment horizontal="right" vertical="center"/>
    </xf>
    <xf numFmtId="0" fontId="14" fillId="2" borderId="22" xfId="0" applyFont="1" applyFill="1" applyBorder="1" applyAlignment="1">
      <alignment horizontal="left" vertical="center"/>
    </xf>
    <xf numFmtId="0" fontId="14" fillId="2" borderId="24" xfId="0" applyFont="1" applyFill="1" applyBorder="1" applyAlignment="1">
      <alignment horizontal="left" vertical="center"/>
    </xf>
    <xf numFmtId="10" fontId="25" fillId="0" borderId="22" xfId="2" applyNumberFormat="1" applyFont="1" applyFill="1" applyBorder="1" applyAlignment="1" applyProtection="1">
      <alignment horizontal="left" vertical="center"/>
      <protection locked="0"/>
    </xf>
    <xf numFmtId="10" fontId="25" fillId="0" borderId="24" xfId="2" applyNumberFormat="1" applyFont="1" applyFill="1" applyBorder="1" applyAlignment="1" applyProtection="1">
      <alignment horizontal="left" vertical="center"/>
      <protection locked="0"/>
    </xf>
    <xf numFmtId="10" fontId="15" fillId="0" borderId="22" xfId="2" applyNumberFormat="1" applyFont="1" applyFill="1" applyBorder="1" applyAlignment="1" applyProtection="1">
      <alignment horizontal="center" vertical="center"/>
    </xf>
    <xf numFmtId="10" fontId="15" fillId="0" borderId="23" xfId="2" applyNumberFormat="1" applyFont="1" applyFill="1" applyBorder="1" applyAlignment="1" applyProtection="1">
      <alignment horizontal="center" vertical="center"/>
    </xf>
    <xf numFmtId="10" fontId="15" fillId="0" borderId="24" xfId="2" applyNumberFormat="1" applyFont="1" applyFill="1" applyBorder="1" applyAlignment="1" applyProtection="1">
      <alignment horizontal="center" vertical="center"/>
    </xf>
    <xf numFmtId="10" fontId="15" fillId="0" borderId="22" xfId="2" applyNumberFormat="1" applyFont="1" applyFill="1" applyBorder="1" applyAlignment="1" applyProtection="1">
      <alignment horizontal="left" vertical="center"/>
    </xf>
    <xf numFmtId="10" fontId="15" fillId="0" borderId="23" xfId="2" applyNumberFormat="1" applyFont="1" applyFill="1" applyBorder="1" applyAlignment="1" applyProtection="1">
      <alignment horizontal="left" vertical="center"/>
    </xf>
    <xf numFmtId="10" fontId="15" fillId="0" borderId="24" xfId="2" applyNumberFormat="1" applyFont="1" applyFill="1" applyBorder="1" applyAlignment="1" applyProtection="1">
      <alignment horizontal="left" vertical="center"/>
    </xf>
    <xf numFmtId="0" fontId="15" fillId="0" borderId="23" xfId="0" applyFont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25" fillId="0" borderId="22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14" fillId="4" borderId="32" xfId="0" applyFont="1" applyFill="1" applyBorder="1" applyAlignment="1">
      <alignment horizontal="left" vertical="center"/>
    </xf>
    <xf numFmtId="166" fontId="13" fillId="14" borderId="22" xfId="0" applyNumberFormat="1" applyFont="1" applyFill="1" applyBorder="1" applyAlignment="1">
      <alignment horizontal="center" vertical="center" wrapText="1"/>
    </xf>
    <xf numFmtId="166" fontId="13" fillId="14" borderId="23" xfId="0" applyNumberFormat="1" applyFont="1" applyFill="1" applyBorder="1" applyAlignment="1">
      <alignment horizontal="center" vertical="center" wrapText="1"/>
    </xf>
    <xf numFmtId="166" fontId="13" fillId="14" borderId="24" xfId="0" applyNumberFormat="1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10" fontId="15" fillId="0" borderId="22" xfId="2" applyNumberFormat="1" applyFont="1" applyBorder="1" applyAlignment="1" applyProtection="1">
      <alignment vertical="center"/>
    </xf>
    <xf numFmtId="10" fontId="15" fillId="0" borderId="24" xfId="2" applyNumberFormat="1" applyFont="1" applyBorder="1" applyAlignment="1" applyProtection="1">
      <alignment vertical="center"/>
    </xf>
    <xf numFmtId="0" fontId="14" fillId="2" borderId="32" xfId="0" applyFont="1" applyFill="1" applyBorder="1" applyAlignment="1">
      <alignment horizontal="left" vertical="center"/>
    </xf>
    <xf numFmtId="0" fontId="15" fillId="0" borderId="22" xfId="1" applyNumberFormat="1" applyFont="1" applyFill="1" applyBorder="1" applyAlignment="1" applyProtection="1">
      <alignment horizontal="left" vertical="center"/>
    </xf>
    <xf numFmtId="0" fontId="15" fillId="0" borderId="23" xfId="1" applyNumberFormat="1" applyFont="1" applyFill="1" applyBorder="1" applyAlignment="1" applyProtection="1">
      <alignment horizontal="left" vertical="center"/>
    </xf>
    <xf numFmtId="0" fontId="15" fillId="0" borderId="24" xfId="1" applyNumberFormat="1" applyFont="1" applyFill="1" applyBorder="1" applyAlignment="1" applyProtection="1">
      <alignment horizontal="left" vertical="center"/>
    </xf>
    <xf numFmtId="10" fontId="14" fillId="4" borderId="22" xfId="0" applyNumberFormat="1" applyFont="1" applyFill="1" applyBorder="1" applyAlignment="1">
      <alignment vertical="center"/>
    </xf>
    <xf numFmtId="10" fontId="14" fillId="4" borderId="24" xfId="0" applyNumberFormat="1" applyFont="1" applyFill="1" applyBorder="1" applyAlignment="1">
      <alignment vertical="center"/>
    </xf>
    <xf numFmtId="0" fontId="0" fillId="0" borderId="32" xfId="0" applyBorder="1" applyAlignment="1">
      <alignment horizontal="center"/>
    </xf>
    <xf numFmtId="10" fontId="14" fillId="4" borderId="22" xfId="0" applyNumberFormat="1" applyFont="1" applyFill="1" applyBorder="1" applyAlignment="1">
      <alignment horizontal="right" vertical="center"/>
    </xf>
    <xf numFmtId="10" fontId="14" fillId="4" borderId="24" xfId="0" applyNumberFormat="1" applyFont="1" applyFill="1" applyBorder="1" applyAlignment="1">
      <alignment horizontal="right" vertical="center"/>
    </xf>
    <xf numFmtId="0" fontId="13" fillId="3" borderId="32" xfId="0" applyFont="1" applyFill="1" applyBorder="1" applyAlignment="1">
      <alignment horizontal="left" vertical="center"/>
    </xf>
    <xf numFmtId="0" fontId="13" fillId="3" borderId="32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right" vertical="center"/>
    </xf>
    <xf numFmtId="0" fontId="14" fillId="3" borderId="23" xfId="0" applyFont="1" applyFill="1" applyBorder="1" applyAlignment="1">
      <alignment horizontal="right" vertical="center"/>
    </xf>
    <xf numFmtId="0" fontId="14" fillId="3" borderId="24" xfId="0" applyFont="1" applyFill="1" applyBorder="1" applyAlignment="1">
      <alignment horizontal="right" vertical="center"/>
    </xf>
    <xf numFmtId="10" fontId="14" fillId="3" borderId="23" xfId="0" applyNumberFormat="1" applyFont="1" applyFill="1" applyBorder="1" applyAlignment="1">
      <alignment horizontal="right" vertical="center"/>
    </xf>
    <xf numFmtId="10" fontId="14" fillId="3" borderId="24" xfId="0" applyNumberFormat="1" applyFont="1" applyFill="1" applyBorder="1" applyAlignment="1">
      <alignment horizontal="right" vertical="center"/>
    </xf>
    <xf numFmtId="43" fontId="15" fillId="0" borderId="32" xfId="1" applyFont="1" applyFill="1" applyBorder="1" applyAlignment="1" applyProtection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4" fillId="13" borderId="22" xfId="0" applyFont="1" applyFill="1" applyBorder="1" applyAlignment="1">
      <alignment horizontal="center" vertical="center"/>
    </xf>
    <xf numFmtId="0" fontId="14" fillId="13" borderId="23" xfId="0" applyFont="1" applyFill="1" applyBorder="1" applyAlignment="1">
      <alignment horizontal="center" vertical="center"/>
    </xf>
    <xf numFmtId="0" fontId="14" fillId="13" borderId="24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0" fillId="0" borderId="24" xfId="0" applyBorder="1" applyAlignment="1"/>
    <xf numFmtId="0" fontId="14" fillId="12" borderId="22" xfId="0" applyFont="1" applyFill="1" applyBorder="1" applyAlignment="1">
      <alignment horizontal="right" vertical="center"/>
    </xf>
    <xf numFmtId="0" fontId="14" fillId="12" borderId="23" xfId="0" applyFont="1" applyFill="1" applyBorder="1" applyAlignment="1">
      <alignment horizontal="right" vertical="center"/>
    </xf>
    <xf numFmtId="0" fontId="14" fillId="12" borderId="24" xfId="0" applyFont="1" applyFill="1" applyBorder="1" applyAlignment="1">
      <alignment horizontal="right" vertical="center"/>
    </xf>
    <xf numFmtId="0" fontId="0" fillId="0" borderId="23" xfId="0" applyBorder="1" applyAlignment="1"/>
    <xf numFmtId="43" fontId="15" fillId="0" borderId="42" xfId="1" applyFont="1" applyBorder="1" applyAlignment="1" applyProtection="1">
      <alignment horizontal="center" vertical="center"/>
    </xf>
    <xf numFmtId="43" fontId="15" fillId="0" borderId="43" xfId="1" applyFont="1" applyBorder="1" applyAlignment="1" applyProtection="1">
      <alignment horizontal="center" vertical="center"/>
    </xf>
    <xf numFmtId="43" fontId="15" fillId="0" borderId="44" xfId="1" applyFont="1" applyBorder="1" applyAlignment="1" applyProtection="1">
      <alignment horizontal="center" vertical="center"/>
    </xf>
    <xf numFmtId="43" fontId="14" fillId="4" borderId="22" xfId="1" applyFont="1" applyFill="1" applyBorder="1" applyAlignment="1" applyProtection="1">
      <alignment horizontal="right" vertical="center"/>
    </xf>
    <xf numFmtId="43" fontId="14" fillId="4" borderId="23" xfId="1" applyFont="1" applyFill="1" applyBorder="1" applyAlignment="1" applyProtection="1">
      <alignment horizontal="right" vertical="center"/>
    </xf>
    <xf numFmtId="43" fontId="14" fillId="4" borderId="24" xfId="1" applyFont="1" applyFill="1" applyBorder="1" applyAlignment="1" applyProtection="1">
      <alignment horizontal="right" vertical="center"/>
    </xf>
    <xf numFmtId="0" fontId="16" fillId="0" borderId="2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166" fontId="13" fillId="14" borderId="26" xfId="0" applyNumberFormat="1" applyFont="1" applyFill="1" applyBorder="1" applyAlignment="1">
      <alignment horizontal="center" vertical="center" wrapText="1"/>
    </xf>
    <xf numFmtId="166" fontId="13" fillId="14" borderId="41" xfId="0" applyNumberFormat="1" applyFont="1" applyFill="1" applyBorder="1" applyAlignment="1">
      <alignment horizontal="center" vertical="center" wrapText="1"/>
    </xf>
    <xf numFmtId="166" fontId="13" fillId="14" borderId="37" xfId="0" applyNumberFormat="1" applyFont="1" applyFill="1" applyBorder="1" applyAlignment="1">
      <alignment horizontal="center" vertical="center" wrapText="1"/>
    </xf>
    <xf numFmtId="166" fontId="13" fillId="14" borderId="45" xfId="0" applyNumberFormat="1" applyFont="1" applyFill="1" applyBorder="1" applyAlignment="1">
      <alignment horizontal="center" vertical="center" wrapText="1"/>
    </xf>
    <xf numFmtId="43" fontId="15" fillId="0" borderId="22" xfId="1" applyFont="1" applyBorder="1" applyAlignment="1" applyProtection="1">
      <alignment horizontal="center" vertical="center"/>
    </xf>
    <xf numFmtId="43" fontId="15" fillId="0" borderId="24" xfId="1" applyFont="1" applyBorder="1" applyAlignment="1" applyProtection="1">
      <alignment horizontal="center" vertical="center"/>
    </xf>
    <xf numFmtId="43" fontId="15" fillId="0" borderId="23" xfId="1" applyFont="1" applyBorder="1" applyAlignment="1" applyProtection="1">
      <alignment horizontal="center" vertical="center"/>
    </xf>
    <xf numFmtId="166" fontId="13" fillId="14" borderId="26" xfId="0" applyNumberFormat="1" applyFont="1" applyFill="1" applyBorder="1" applyAlignment="1">
      <alignment horizontal="center" vertical="center"/>
    </xf>
    <xf numFmtId="166" fontId="13" fillId="14" borderId="25" xfId="0" applyNumberFormat="1" applyFont="1" applyFill="1" applyBorder="1" applyAlignment="1">
      <alignment horizontal="center" vertical="center"/>
    </xf>
    <xf numFmtId="166" fontId="13" fillId="14" borderId="41" xfId="0" applyNumberFormat="1" applyFont="1" applyFill="1" applyBorder="1" applyAlignment="1">
      <alignment horizontal="center" vertical="center"/>
    </xf>
    <xf numFmtId="166" fontId="13" fillId="14" borderId="37" xfId="0" applyNumberFormat="1" applyFont="1" applyFill="1" applyBorder="1" applyAlignment="1">
      <alignment horizontal="center" vertical="center"/>
    </xf>
    <xf numFmtId="166" fontId="13" fillId="14" borderId="36" xfId="0" applyNumberFormat="1" applyFont="1" applyFill="1" applyBorder="1" applyAlignment="1">
      <alignment horizontal="center" vertical="center"/>
    </xf>
    <xf numFmtId="166" fontId="13" fillId="14" borderId="45" xfId="0" applyNumberFormat="1" applyFont="1" applyFill="1" applyBorder="1" applyAlignment="1">
      <alignment horizontal="center" vertical="center"/>
    </xf>
    <xf numFmtId="0" fontId="0" fillId="0" borderId="41" xfId="0" applyBorder="1" applyAlignment="1"/>
    <xf numFmtId="0" fontId="0" fillId="0" borderId="37" xfId="0" applyBorder="1" applyAlignment="1"/>
    <xf numFmtId="0" fontId="0" fillId="0" borderId="45" xfId="0" applyBorder="1" applyAlignment="1"/>
    <xf numFmtId="43" fontId="14" fillId="12" borderId="22" xfId="0" applyNumberFormat="1" applyFont="1" applyFill="1" applyBorder="1" applyAlignment="1">
      <alignment horizontal="center" vertical="center"/>
    </xf>
    <xf numFmtId="43" fontId="14" fillId="12" borderId="23" xfId="0" applyNumberFormat="1" applyFont="1" applyFill="1" applyBorder="1" applyAlignment="1">
      <alignment horizontal="center" vertical="center"/>
    </xf>
    <xf numFmtId="43" fontId="14" fillId="12" borderId="24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18" fillId="12" borderId="42" xfId="0" applyFont="1" applyFill="1" applyBorder="1" applyAlignment="1">
      <alignment horizontal="center" vertical="center" wrapText="1"/>
    </xf>
    <xf numFmtId="0" fontId="18" fillId="12" borderId="44" xfId="0" applyFont="1" applyFill="1" applyBorder="1" applyAlignment="1">
      <alignment horizontal="center" vertical="center" wrapText="1"/>
    </xf>
    <xf numFmtId="0" fontId="18" fillId="12" borderId="22" xfId="0" applyFont="1" applyFill="1" applyBorder="1" applyAlignment="1">
      <alignment horizontal="center" vertical="center" wrapText="1"/>
    </xf>
    <xf numFmtId="0" fontId="18" fillId="12" borderId="23" xfId="0" applyFont="1" applyFill="1" applyBorder="1" applyAlignment="1">
      <alignment horizontal="center" vertical="center" wrapText="1"/>
    </xf>
    <xf numFmtId="0" fontId="18" fillId="12" borderId="24" xfId="0" applyFont="1" applyFill="1" applyBorder="1" applyAlignment="1">
      <alignment horizontal="center" vertical="center" wrapText="1"/>
    </xf>
    <xf numFmtId="0" fontId="18" fillId="12" borderId="32" xfId="0" applyFont="1" applyFill="1" applyBorder="1" applyAlignment="1">
      <alignment horizontal="center" vertical="center" wrapText="1"/>
    </xf>
  </cellXfs>
  <cellStyles count="8">
    <cellStyle name="Moeda 2" xfId="3" xr:uid="{00000000-0005-0000-0000-000000000000}"/>
    <cellStyle name="Normal" xfId="0" builtinId="0"/>
    <cellStyle name="Normal 2" xfId="4" xr:uid="{00000000-0005-0000-0000-000002000000}"/>
    <cellStyle name="Normal 3" xfId="7" xr:uid="{00000000-0005-0000-0000-000003000000}"/>
    <cellStyle name="Porcentagem" xfId="2" builtinId="5"/>
    <cellStyle name="Porcentagem 2" xfId="5" xr:uid="{00000000-0005-0000-0000-000005000000}"/>
    <cellStyle name="Vírgula" xfId="1" builtinId="3"/>
    <cellStyle name="Vírgula 2" xfId="6" xr:uid="{00000000-0005-0000-0000-000007000000}"/>
  </cellStyles>
  <dxfs count="6">
    <dxf>
      <fill>
        <patternFill>
          <bgColor rgb="FFFFFF0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5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8256</xdr:colOff>
      <xdr:row>168</xdr:row>
      <xdr:rowOff>130811</xdr:rowOff>
    </xdr:from>
    <xdr:to>
      <xdr:col>9</xdr:col>
      <xdr:colOff>800101</xdr:colOff>
      <xdr:row>185</xdr:row>
      <xdr:rowOff>60960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56" y="18088611"/>
          <a:ext cx="8449945" cy="422274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000" b="1">
              <a:latin typeface="+mn-lt"/>
            </a:rPr>
            <a:t>Instruções e</a:t>
          </a:r>
          <a:r>
            <a:rPr lang="pt-BR" sz="1000" b="1" baseline="0">
              <a:latin typeface="+mn-lt"/>
            </a:rPr>
            <a:t> observações para o preenchimento da planilha:</a:t>
          </a:r>
          <a:endParaRPr lang="pt-BR" sz="1000" b="1">
            <a:latin typeface="+mn-lt"/>
          </a:endParaRPr>
        </a:p>
        <a:p>
          <a:pPr marL="0" indent="0"/>
          <a:r>
            <a:rPr lang="pt-BR" sz="1000">
              <a:solidFill>
                <a:schemeClr val="dk1"/>
              </a:solidFill>
              <a:latin typeface="+mn-lt"/>
              <a:ea typeface="+mn-ea"/>
              <a:cs typeface="+mn-cs"/>
            </a:rPr>
            <a:t>1. Preencher somente as células desta planilha (Indicadores Financeiros) destacadas em VERDE.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>
              <a:solidFill>
                <a:schemeClr val="dk1"/>
              </a:solidFill>
              <a:latin typeface="+mn-lt"/>
              <a:ea typeface="+mn-ea"/>
              <a:cs typeface="+mn-cs"/>
            </a:rPr>
            <a:t>2. Os campos referentes ao ISSQN – Imposto Sobre Serviços de Qualquer Natureza são editáveis e deverão ser preenchidos/confirmados sob responsabilidade da licitante validar e verificar a alíquota vigente em cada localidade.</a:t>
          </a:r>
        </a:p>
        <a:p>
          <a:pPr marL="0" indent="0"/>
          <a:r>
            <a:rPr lang="pt-BR" sz="1000">
              <a:solidFill>
                <a:schemeClr val="dk1"/>
              </a:solidFill>
              <a:latin typeface="+mn-lt"/>
              <a:ea typeface="+mn-ea"/>
              <a:cs typeface="+mn-cs"/>
            </a:rPr>
            <a:t>3. As planilhas Relatório Custo e Custo Resumido são calculadas automaticamente e não deverão ser alteradas.</a:t>
          </a:r>
        </a:p>
        <a:p>
          <a:pPr marL="0" indent="0"/>
          <a:r>
            <a:rPr lang="pt-BR" sz="1000">
              <a:solidFill>
                <a:schemeClr val="dk1"/>
              </a:solidFill>
              <a:latin typeface="+mn-lt"/>
              <a:ea typeface="+mn-ea"/>
              <a:cs typeface="+mn-cs"/>
            </a:rPr>
            <a:t>4.  Os percentuais de encargos sociais e trabalhistas, de contingenciamento e dos parâmetros de cálculo são fixos e não devem ser alterados.</a:t>
          </a:r>
        </a:p>
        <a:p>
          <a:pPr marL="0" indent="0"/>
          <a:r>
            <a:rPr lang="pt-BR" sz="1000">
              <a:solidFill>
                <a:schemeClr val="dk1"/>
              </a:solidFill>
              <a:latin typeface="+mn-lt"/>
              <a:ea typeface="+mn-ea"/>
              <a:cs typeface="+mn-cs"/>
            </a:rPr>
            <a:t>5. Os valores deverão ser apresentados com duas casas decimais e arredondamento matemático no segundo dígito.</a:t>
          </a:r>
        </a:p>
        <a:p>
          <a:pPr marL="0" indent="0"/>
          <a:r>
            <a:rPr lang="pt-BR" sz="1000">
              <a:solidFill>
                <a:schemeClr val="dk1"/>
              </a:solidFill>
              <a:latin typeface="+mn-lt"/>
              <a:ea typeface="+mn-ea"/>
              <a:cs typeface="+mn-cs"/>
            </a:rPr>
            <a:t>6. O percentual de BDI é calculado igualmente para todos os postos/serviços e de acordo com o ISS de cada município.</a:t>
          </a:r>
        </a:p>
        <a:p>
          <a:pPr marL="0" indent="0"/>
          <a:r>
            <a:rPr lang="pt-BR" sz="1000"/>
            <a:t>7. Os valores de salário base e benefícios deverão estar de acordo com o normativo em vigor e com as cláusulas editalícias.</a:t>
          </a:r>
        </a:p>
        <a:p>
          <a:pPr marL="0" indent="0"/>
          <a:r>
            <a:rPr lang="pt-BR" sz="1000">
              <a:solidFill>
                <a:schemeClr val="dk1"/>
              </a:solidFill>
              <a:latin typeface="+mn-lt"/>
              <a:ea typeface="+mn-ea"/>
              <a:cs typeface="+mn-cs"/>
            </a:rPr>
            <a:t>8. O valor do vale-transporte adotado no orçamento estimativo desta contratação foi de R$ 5,49  (ida e volta R$ 10,98). Contudo, o valor do vale-transporte constante no estudo técnico de composição de custos foi utilizado apenas para estimativa do preço referencial. Deste modo, o lançamento dos valores dos vales-transportes é de responsabilidade da licitante, que deverá informar o valor de cada localidade, observada a realidade operacional da empresa e dos funcionários. </a:t>
          </a:r>
        </a:p>
        <a:p>
          <a:pPr marL="0" indent="0"/>
          <a:r>
            <a:rPr lang="pt-BR" sz="1000">
              <a:solidFill>
                <a:schemeClr val="dk1"/>
              </a:solidFill>
              <a:latin typeface="+mn-lt"/>
              <a:ea typeface="+mn-ea"/>
              <a:cs typeface="+mn-cs"/>
            </a:rPr>
            <a:t>9. Conforme o § 2º do Art.59 da Lei 14.133/202, caso a Comissão de Contratação entenda que seja necessário, é facultada a solicitação de qualquer esclarecimento, justificativa, comprovação ou complementação de informação, inclusive em relação a qualquer informação apresentada na planilha de composição de custos.</a:t>
          </a:r>
        </a:p>
        <a:p>
          <a:pPr marL="0" indent="0"/>
          <a:r>
            <a:rPr lang="pt-BR" sz="1000">
              <a:solidFill>
                <a:schemeClr val="dk1"/>
              </a:solidFill>
              <a:latin typeface="+mn-lt"/>
              <a:ea typeface="+mn-ea"/>
              <a:cs typeface="+mn-cs"/>
            </a:rPr>
            <a:t>10. A licitante poderá inserir valores da despesa no campo outros (valor mensal) da tabela de benefícios, desde que sejam especificados.</a:t>
          </a:r>
        </a:p>
        <a:p>
          <a:pPr marL="0" indent="0"/>
          <a:endParaRPr lang="pt-BR" sz="1000">
            <a:latin typeface="+mn-lt"/>
          </a:endParaRPr>
        </a:p>
        <a:p>
          <a:pPr marL="0" indent="0"/>
          <a:r>
            <a:rPr lang="pt-BR" sz="1000" b="1">
              <a:latin typeface="+mn-lt"/>
            </a:rPr>
            <a:t>Fontes de referências do</a:t>
          </a:r>
          <a:r>
            <a:rPr lang="pt-BR" sz="1000" b="1" baseline="0">
              <a:latin typeface="+mn-lt"/>
            </a:rPr>
            <a:t> orçamento estimativo</a:t>
          </a:r>
          <a:r>
            <a:rPr lang="pt-BR" sz="1000" b="1">
              <a:latin typeface="+mn-lt"/>
            </a:rPr>
            <a:t>:</a:t>
          </a:r>
        </a:p>
        <a:p>
          <a:pPr marL="0" indent="0"/>
          <a:r>
            <a:rPr lang="pt-BR" sz="1000" b="0">
              <a:latin typeface="+mn-lt"/>
            </a:rPr>
            <a:t>1. </a:t>
          </a:r>
          <a:r>
            <a:rPr lang="pt-BR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Convenção coletiva em vigor firmado entre o Sindicato das Empresas de Asseio e Conservação no Estado de São Paulo – SEAC/SP e o Sindicato dos Trabalhadores em Empresas de Prestação de Serviços de Asseio, Conservação e Limpeza Urbana de São Paulo – SIEMACO, para os períodos de 2024/ 2025, com vigência de 01 de Janeiro de 2024 a 31 de Dezembro de 2025, data-base 1º de Janeiro, o Termo Aditivo à Convenção Coletiva 2025/2025 SEAC/SIEMACO, com vigência de 01 de Janeiro de 2025 a 31 de Dezembro de 2025 e data-base em 1º de Janeiro.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J27"/>
  <sheetViews>
    <sheetView workbookViewId="0">
      <selection sqref="A1:H1"/>
    </sheetView>
  </sheetViews>
  <sheetFormatPr defaultColWidth="9.140625" defaultRowHeight="12" x14ac:dyDescent="0.2"/>
  <cols>
    <col min="1" max="1" width="23.5703125" style="8" customWidth="1"/>
    <col min="2" max="2" width="34.85546875" style="8" customWidth="1"/>
    <col min="3" max="3" width="18.42578125" style="8" customWidth="1"/>
    <col min="4" max="4" width="10.85546875" style="8" customWidth="1"/>
    <col min="5" max="5" width="16" style="8" customWidth="1"/>
    <col min="6" max="6" width="8.140625" style="8" customWidth="1"/>
    <col min="7" max="7" width="5.85546875" style="8" customWidth="1"/>
    <col min="8" max="8" width="6.5703125" style="8" customWidth="1"/>
    <col min="9" max="16384" width="9.140625" style="8"/>
  </cols>
  <sheetData>
    <row r="1" spans="1:10" ht="24.75" customHeight="1" x14ac:dyDescent="0.2">
      <c r="A1" s="269" t="s">
        <v>0</v>
      </c>
      <c r="B1" s="270"/>
      <c r="C1" s="270"/>
      <c r="D1" s="270"/>
      <c r="E1" s="270"/>
      <c r="F1" s="270"/>
      <c r="G1" s="270"/>
      <c r="H1" s="271"/>
      <c r="I1" s="7"/>
    </row>
    <row r="2" spans="1:10" ht="24" customHeight="1" x14ac:dyDescent="0.2">
      <c r="A2" s="9" t="s">
        <v>1</v>
      </c>
      <c r="B2" s="257"/>
      <c r="C2" s="259"/>
      <c r="D2" s="264" t="s">
        <v>2</v>
      </c>
      <c r="E2" s="265"/>
      <c r="F2" s="257"/>
      <c r="G2" s="258"/>
      <c r="H2" s="259"/>
      <c r="I2" s="7"/>
      <c r="J2" s="10" t="s">
        <v>3</v>
      </c>
    </row>
    <row r="3" spans="1:10" ht="18.75" customHeight="1" x14ac:dyDescent="0.2">
      <c r="A3" s="256" t="s">
        <v>4</v>
      </c>
      <c r="B3" s="256"/>
      <c r="C3" s="256"/>
      <c r="D3" s="256"/>
      <c r="E3" s="256"/>
      <c r="F3" s="256"/>
      <c r="G3" s="256"/>
      <c r="H3" s="256"/>
      <c r="I3" s="7"/>
      <c r="J3" s="10" t="s">
        <v>5</v>
      </c>
    </row>
    <row r="4" spans="1:10" ht="18" customHeight="1" x14ac:dyDescent="0.2">
      <c r="A4" s="11" t="s">
        <v>6</v>
      </c>
      <c r="B4" s="257"/>
      <c r="C4" s="258"/>
      <c r="D4" s="258"/>
      <c r="E4" s="258"/>
      <c r="F4" s="258"/>
      <c r="G4" s="258"/>
      <c r="H4" s="259"/>
      <c r="I4" s="7"/>
    </row>
    <row r="5" spans="1:10" ht="18" customHeight="1" x14ac:dyDescent="0.2">
      <c r="A5" s="11" t="s">
        <v>7</v>
      </c>
      <c r="B5" s="257"/>
      <c r="C5" s="258"/>
      <c r="D5" s="258"/>
      <c r="E5" s="258"/>
      <c r="F5" s="258"/>
      <c r="G5" s="258"/>
      <c r="H5" s="259"/>
      <c r="I5" s="7"/>
    </row>
    <row r="6" spans="1:10" ht="18" customHeight="1" x14ac:dyDescent="0.2">
      <c r="A6" s="11" t="s">
        <v>8</v>
      </c>
      <c r="B6" s="257"/>
      <c r="C6" s="258"/>
      <c r="D6" s="258"/>
      <c r="E6" s="258"/>
      <c r="F6" s="258"/>
      <c r="G6" s="258"/>
      <c r="H6" s="259"/>
      <c r="I6" s="7"/>
    </row>
    <row r="7" spans="1:10" ht="18" customHeight="1" x14ac:dyDescent="0.2">
      <c r="A7" s="11" t="s">
        <v>9</v>
      </c>
      <c r="B7" s="257"/>
      <c r="C7" s="259"/>
      <c r="D7" s="12" t="s">
        <v>10</v>
      </c>
      <c r="E7" s="257"/>
      <c r="F7" s="259"/>
      <c r="G7" s="13" t="s">
        <v>11</v>
      </c>
      <c r="H7" s="14"/>
      <c r="I7" s="7"/>
    </row>
    <row r="8" spans="1:10" ht="18" customHeight="1" x14ac:dyDescent="0.2">
      <c r="A8" s="11" t="s">
        <v>12</v>
      </c>
      <c r="B8" s="103"/>
      <c r="C8" s="15" t="s">
        <v>13</v>
      </c>
      <c r="D8" s="266"/>
      <c r="E8" s="267"/>
      <c r="F8" s="267"/>
      <c r="G8" s="267"/>
      <c r="H8" s="268"/>
      <c r="I8" s="7"/>
    </row>
    <row r="9" spans="1:10" ht="24.75" customHeight="1" x14ac:dyDescent="0.2">
      <c r="A9" s="11" t="s">
        <v>14</v>
      </c>
      <c r="B9" s="257"/>
      <c r="C9" s="258"/>
      <c r="D9" s="258"/>
      <c r="E9" s="258"/>
      <c r="F9" s="258"/>
      <c r="G9" s="258"/>
      <c r="H9" s="259"/>
      <c r="I9" s="7"/>
    </row>
    <row r="10" spans="1:10" ht="21.75" customHeight="1" x14ac:dyDescent="0.2">
      <c r="A10" s="256" t="s">
        <v>15</v>
      </c>
      <c r="B10" s="256"/>
      <c r="C10" s="256"/>
      <c r="D10" s="256"/>
      <c r="E10" s="256"/>
      <c r="F10" s="256"/>
      <c r="G10" s="256"/>
      <c r="H10" s="256"/>
      <c r="I10" s="7"/>
    </row>
    <row r="11" spans="1:10" ht="36" x14ac:dyDescent="0.2">
      <c r="A11" s="262" t="s">
        <v>16</v>
      </c>
      <c r="B11" s="262" t="s">
        <v>17</v>
      </c>
      <c r="C11" s="262" t="s">
        <v>14</v>
      </c>
      <c r="D11" s="262"/>
      <c r="E11" s="262" t="s">
        <v>13</v>
      </c>
      <c r="F11" s="105" t="s">
        <v>18</v>
      </c>
      <c r="G11" s="263" t="s">
        <v>19</v>
      </c>
      <c r="H11" s="263"/>
      <c r="I11" s="7"/>
    </row>
    <row r="12" spans="1:10" x14ac:dyDescent="0.2">
      <c r="A12" s="262"/>
      <c r="B12" s="262"/>
      <c r="C12" s="262"/>
      <c r="D12" s="262"/>
      <c r="E12" s="262"/>
      <c r="F12" s="107" t="s">
        <v>20</v>
      </c>
      <c r="G12" s="284" t="s">
        <v>20</v>
      </c>
      <c r="H12" s="284"/>
      <c r="I12" s="7"/>
    </row>
    <row r="13" spans="1:10" ht="34.5" customHeight="1" x14ac:dyDescent="0.2">
      <c r="A13" s="14"/>
      <c r="B13" s="14"/>
      <c r="C13" s="257"/>
      <c r="D13" s="259"/>
      <c r="E13" s="14"/>
      <c r="F13" s="16"/>
      <c r="G13" s="260"/>
      <c r="H13" s="261"/>
      <c r="I13" s="7"/>
    </row>
    <row r="14" spans="1:10" ht="34.5" customHeight="1" x14ac:dyDescent="0.2">
      <c r="A14" s="14"/>
      <c r="B14" s="14"/>
      <c r="C14" s="257"/>
      <c r="D14" s="259"/>
      <c r="E14" s="14"/>
      <c r="F14" s="16"/>
      <c r="G14" s="260"/>
      <c r="H14" s="261"/>
      <c r="I14" s="7"/>
    </row>
    <row r="15" spans="1:10" ht="34.5" customHeight="1" x14ac:dyDescent="0.2">
      <c r="A15" s="14"/>
      <c r="B15" s="14"/>
      <c r="C15" s="257"/>
      <c r="D15" s="259"/>
      <c r="E15" s="14"/>
      <c r="F15" s="16"/>
      <c r="G15" s="260"/>
      <c r="H15" s="261"/>
      <c r="I15" s="7"/>
    </row>
    <row r="16" spans="1:10" ht="34.5" customHeight="1" x14ac:dyDescent="0.2">
      <c r="A16" s="14"/>
      <c r="B16" s="14"/>
      <c r="C16" s="257"/>
      <c r="D16" s="259"/>
      <c r="E16" s="14"/>
      <c r="F16" s="16"/>
      <c r="G16" s="260"/>
      <c r="H16" s="261"/>
      <c r="I16" s="7"/>
    </row>
    <row r="17" spans="1:9" ht="34.5" customHeight="1" x14ac:dyDescent="0.2">
      <c r="A17" s="14"/>
      <c r="B17" s="14"/>
      <c r="C17" s="257"/>
      <c r="D17" s="259"/>
      <c r="E17" s="14"/>
      <c r="F17" s="16"/>
      <c r="G17" s="260"/>
      <c r="H17" s="261"/>
      <c r="I17" s="7"/>
    </row>
    <row r="18" spans="1:9" ht="34.5" customHeight="1" x14ac:dyDescent="0.2">
      <c r="A18" s="14"/>
      <c r="B18" s="14"/>
      <c r="C18" s="257"/>
      <c r="D18" s="259"/>
      <c r="E18" s="14"/>
      <c r="F18" s="16"/>
      <c r="G18" s="260"/>
      <c r="H18" s="261"/>
      <c r="I18" s="7"/>
    </row>
    <row r="19" spans="1:9" ht="24.75" hidden="1" customHeight="1" x14ac:dyDescent="0.2">
      <c r="A19" s="273" t="s">
        <v>21</v>
      </c>
      <c r="B19" s="274"/>
      <c r="C19" s="274"/>
      <c r="D19" s="274"/>
      <c r="E19" s="274"/>
      <c r="F19" s="274"/>
      <c r="G19" s="274"/>
      <c r="H19" s="275"/>
      <c r="I19" s="7"/>
    </row>
    <row r="20" spans="1:9" ht="15" hidden="1" customHeight="1" x14ac:dyDescent="0.2">
      <c r="A20" s="276" t="s">
        <v>22</v>
      </c>
      <c r="B20" s="277"/>
      <c r="C20" s="277"/>
      <c r="D20" s="277"/>
      <c r="E20" s="277"/>
      <c r="F20" s="277"/>
      <c r="G20" s="277"/>
      <c r="H20" s="278"/>
      <c r="I20" s="7"/>
    </row>
    <row r="21" spans="1:9" ht="30" hidden="1" customHeight="1" x14ac:dyDescent="0.2">
      <c r="A21" s="279" t="s">
        <v>23</v>
      </c>
      <c r="B21" s="280"/>
      <c r="C21" s="280"/>
      <c r="D21" s="280"/>
      <c r="E21" s="280"/>
      <c r="F21" s="280"/>
      <c r="G21" s="280"/>
      <c r="H21" s="281"/>
      <c r="I21" s="7"/>
    </row>
    <row r="22" spans="1:9" ht="30" hidden="1" customHeight="1" x14ac:dyDescent="0.2">
      <c r="A22" s="282" t="s">
        <v>24</v>
      </c>
      <c r="B22" s="282"/>
      <c r="C22" s="282"/>
      <c r="D22" s="282"/>
      <c r="E22" s="282"/>
      <c r="F22" s="282"/>
      <c r="G22" s="282"/>
      <c r="H22" s="282"/>
      <c r="I22" s="7"/>
    </row>
    <row r="23" spans="1:9" ht="30" hidden="1" customHeight="1" x14ac:dyDescent="0.2">
      <c r="A23" s="282" t="s">
        <v>25</v>
      </c>
      <c r="B23" s="282"/>
      <c r="C23" s="282"/>
      <c r="D23" s="282"/>
      <c r="E23" s="282"/>
      <c r="F23" s="282"/>
      <c r="G23" s="282"/>
      <c r="H23" s="282"/>
      <c r="I23" s="7"/>
    </row>
    <row r="24" spans="1:9" ht="39" hidden="1" customHeight="1" x14ac:dyDescent="0.2">
      <c r="A24" s="283" t="s">
        <v>26</v>
      </c>
      <c r="B24" s="283"/>
      <c r="C24" s="283"/>
      <c r="D24" s="283"/>
      <c r="E24" s="283"/>
      <c r="F24" s="283"/>
      <c r="G24" s="283"/>
      <c r="H24" s="283"/>
      <c r="I24" s="7"/>
    </row>
    <row r="25" spans="1:9" ht="19.5" customHeight="1" x14ac:dyDescent="0.2">
      <c r="A25" s="104" t="s">
        <v>27</v>
      </c>
      <c r="B25" s="104" t="s">
        <v>28</v>
      </c>
      <c r="C25" s="262" t="s">
        <v>29</v>
      </c>
      <c r="D25" s="262"/>
      <c r="E25" s="262"/>
      <c r="F25" s="262"/>
      <c r="G25" s="262"/>
      <c r="H25" s="262"/>
      <c r="I25" s="7"/>
    </row>
    <row r="26" spans="1:9" ht="29.25" customHeight="1" x14ac:dyDescent="0.2">
      <c r="A26" s="106"/>
      <c r="B26" s="17"/>
      <c r="C26" s="272"/>
      <c r="D26" s="272"/>
      <c r="E26" s="272"/>
      <c r="F26" s="272"/>
      <c r="G26" s="272"/>
      <c r="H26" s="272"/>
      <c r="I26" s="7"/>
    </row>
    <row r="27" spans="1:9" x14ac:dyDescent="0.2">
      <c r="A27" s="18"/>
      <c r="B27" s="18"/>
      <c r="C27" s="18"/>
      <c r="D27" s="18"/>
      <c r="E27" s="18"/>
      <c r="F27" s="18"/>
      <c r="G27" s="18"/>
      <c r="H27" s="18"/>
    </row>
  </sheetData>
  <sheetProtection sheet="1" objects="1" scenarios="1"/>
  <mergeCells count="39">
    <mergeCell ref="G15:H15"/>
    <mergeCell ref="C16:D16"/>
    <mergeCell ref="G16:H16"/>
    <mergeCell ref="G12:H12"/>
    <mergeCell ref="C13:D13"/>
    <mergeCell ref="G13:H13"/>
    <mergeCell ref="C14:D14"/>
    <mergeCell ref="A1:H1"/>
    <mergeCell ref="E7:F7"/>
    <mergeCell ref="B2:C2"/>
    <mergeCell ref="C25:H25"/>
    <mergeCell ref="C26:H26"/>
    <mergeCell ref="A19:H19"/>
    <mergeCell ref="A20:H20"/>
    <mergeCell ref="A21:H21"/>
    <mergeCell ref="A22:H22"/>
    <mergeCell ref="A23:H23"/>
    <mergeCell ref="A24:H24"/>
    <mergeCell ref="C17:D17"/>
    <mergeCell ref="G17:H17"/>
    <mergeCell ref="C18:D18"/>
    <mergeCell ref="G18:H18"/>
    <mergeCell ref="C15:D15"/>
    <mergeCell ref="A3:H3"/>
    <mergeCell ref="F2:H2"/>
    <mergeCell ref="G14:H14"/>
    <mergeCell ref="A10:H10"/>
    <mergeCell ref="A11:A12"/>
    <mergeCell ref="B11:B12"/>
    <mergeCell ref="C11:D12"/>
    <mergeCell ref="E11:E12"/>
    <mergeCell ref="G11:H11"/>
    <mergeCell ref="D2:E2"/>
    <mergeCell ref="D8:H8"/>
    <mergeCell ref="B4:H4"/>
    <mergeCell ref="B5:H5"/>
    <mergeCell ref="B6:H6"/>
    <mergeCell ref="B9:H9"/>
    <mergeCell ref="B7:C7"/>
  </mergeCells>
  <dataValidations count="1">
    <dataValidation type="list" allowBlank="1" showInputMessage="1" showErrorMessage="1" sqref="F13:H18" xr:uid="{00000000-0002-0000-0000-000000000000}">
      <formula1>$J$1:$J$3</formula1>
    </dataValidation>
  </dataValidations>
  <pageMargins left="0.51181102362204722" right="0.19685039370078741" top="0.78740157480314965" bottom="0.78740157480314965" header="0.31496062992125984" footer="0.31496062992125984"/>
  <pageSetup paperSize="9" scale="75" orientation="portrait" r:id="rId1"/>
  <headerFooter>
    <oddHeader>&amp;C&amp;"-,Negrito"PLANILHA DE COMPOSIÇÃO DE CUSTOSDADOS CADASTRAIS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T223"/>
  <sheetViews>
    <sheetView showGridLines="0" tabSelected="1" zoomScaleNormal="100" workbookViewId="0">
      <selection sqref="A1:J1"/>
    </sheetView>
  </sheetViews>
  <sheetFormatPr defaultColWidth="9.140625" defaultRowHeight="15" customHeight="1" x14ac:dyDescent="0.2"/>
  <cols>
    <col min="1" max="1" width="7.140625" style="53" customWidth="1"/>
    <col min="2" max="3" width="14.85546875" style="53" customWidth="1"/>
    <col min="4" max="4" width="11.42578125" style="53" customWidth="1"/>
    <col min="5" max="5" width="18.85546875" style="53" customWidth="1"/>
    <col min="6" max="7" width="11.42578125" style="53" customWidth="1"/>
    <col min="8" max="8" width="11.28515625" style="53" bestFit="1" customWidth="1"/>
    <col min="9" max="9" width="10.42578125" style="53" bestFit="1" customWidth="1"/>
    <col min="10" max="10" width="14" style="53" bestFit="1" customWidth="1"/>
    <col min="11" max="11" width="11.28515625" style="8" bestFit="1" customWidth="1"/>
    <col min="12" max="12" width="12.140625" style="8" bestFit="1" customWidth="1"/>
    <col min="13" max="13" width="15.140625" style="37" customWidth="1"/>
    <col min="14" max="14" width="9.42578125" style="37" customWidth="1"/>
    <col min="15" max="15" width="2.42578125" style="8" customWidth="1"/>
    <col min="16" max="16" width="10.5703125" style="8" bestFit="1" customWidth="1"/>
    <col min="17" max="16384" width="9.140625" style="8"/>
  </cols>
  <sheetData>
    <row r="1" spans="1:20" ht="15" customHeight="1" x14ac:dyDescent="0.2">
      <c r="A1" s="305" t="s">
        <v>30</v>
      </c>
      <c r="B1" s="305"/>
      <c r="C1" s="305"/>
      <c r="D1" s="305"/>
      <c r="E1" s="305"/>
      <c r="F1" s="305"/>
      <c r="G1" s="305"/>
      <c r="H1" s="305"/>
      <c r="I1" s="305"/>
      <c r="J1" s="305"/>
      <c r="L1" s="58"/>
      <c r="M1" s="35" t="s">
        <v>5</v>
      </c>
      <c r="N1" s="35" t="s">
        <v>31</v>
      </c>
      <c r="O1" s="10"/>
      <c r="P1" s="10"/>
      <c r="Q1" s="10"/>
      <c r="R1" s="10"/>
      <c r="S1" s="58"/>
      <c r="T1" s="58"/>
    </row>
    <row r="2" spans="1:20" ht="13.9" customHeight="1" x14ac:dyDescent="0.2">
      <c r="A2" s="285" t="s">
        <v>6</v>
      </c>
      <c r="B2" s="285"/>
      <c r="C2" s="285"/>
      <c r="D2" s="285"/>
      <c r="E2" s="285"/>
      <c r="F2" s="307" t="str">
        <f>IF('Dados Cadastrais'!B4=0,"",'Dados Cadastrais'!B4)</f>
        <v/>
      </c>
      <c r="G2" s="307"/>
      <c r="H2" s="307"/>
      <c r="I2" s="307"/>
      <c r="J2" s="307"/>
      <c r="K2" s="7"/>
      <c r="L2" s="58"/>
      <c r="M2" s="10" t="s">
        <v>3</v>
      </c>
      <c r="N2" s="35" t="s">
        <v>32</v>
      </c>
      <c r="O2" s="10"/>
      <c r="P2" s="10"/>
      <c r="Q2" s="10"/>
      <c r="R2" s="10"/>
      <c r="S2" s="58"/>
      <c r="T2" s="58"/>
    </row>
    <row r="3" spans="1:20" ht="13.9" customHeight="1" x14ac:dyDescent="0.2">
      <c r="A3" s="285" t="s">
        <v>7</v>
      </c>
      <c r="B3" s="285"/>
      <c r="C3" s="285"/>
      <c r="D3" s="285"/>
      <c r="E3" s="285"/>
      <c r="F3" s="307" t="str">
        <f>IF('Dados Cadastrais'!B5=0,"",'Dados Cadastrais'!B5)</f>
        <v/>
      </c>
      <c r="G3" s="307"/>
      <c r="H3" s="307"/>
      <c r="I3" s="307"/>
      <c r="J3" s="307"/>
      <c r="K3" s="7"/>
      <c r="L3" s="58"/>
      <c r="M3" s="10"/>
      <c r="N3" s="35" t="s">
        <v>33</v>
      </c>
      <c r="O3" s="10"/>
      <c r="P3" s="10"/>
      <c r="Q3" s="10"/>
      <c r="R3" s="10"/>
      <c r="S3" s="58"/>
      <c r="T3" s="58"/>
    </row>
    <row r="4" spans="1:20" ht="14.45" customHeight="1" x14ac:dyDescent="0.2">
      <c r="A4" s="285" t="s">
        <v>34</v>
      </c>
      <c r="B4" s="285"/>
      <c r="C4" s="285"/>
      <c r="D4" s="285"/>
      <c r="E4" s="285"/>
      <c r="F4" s="286" t="s">
        <v>35</v>
      </c>
      <c r="G4" s="287"/>
      <c r="H4" s="287"/>
      <c r="I4" s="287"/>
      <c r="J4" s="288"/>
      <c r="K4" s="7"/>
      <c r="L4" s="58"/>
      <c r="M4" s="58"/>
      <c r="N4" s="59"/>
      <c r="O4" s="58"/>
      <c r="P4" s="58"/>
      <c r="Q4" s="58"/>
      <c r="R4" s="58"/>
      <c r="S4" s="58"/>
      <c r="T4" s="58"/>
    </row>
    <row r="5" spans="1:20" ht="13.9" customHeight="1" x14ac:dyDescent="0.2">
      <c r="A5" s="285" t="s">
        <v>36</v>
      </c>
      <c r="B5" s="285"/>
      <c r="C5" s="285"/>
      <c r="D5" s="285"/>
      <c r="E5" s="285"/>
      <c r="F5" s="286" t="s">
        <v>37</v>
      </c>
      <c r="G5" s="287"/>
      <c r="H5" s="287"/>
      <c r="I5" s="287"/>
      <c r="J5" s="288"/>
      <c r="K5" s="7"/>
      <c r="L5" s="58"/>
      <c r="M5" s="58"/>
      <c r="N5" s="59"/>
      <c r="O5" s="58"/>
      <c r="P5" s="58"/>
      <c r="Q5" s="58"/>
      <c r="R5" s="58"/>
      <c r="S5" s="58"/>
      <c r="T5" s="58"/>
    </row>
    <row r="6" spans="1:20" ht="13.9" customHeight="1" x14ac:dyDescent="0.2">
      <c r="A6" s="306" t="s">
        <v>38</v>
      </c>
      <c r="B6" s="306"/>
      <c r="C6" s="306"/>
      <c r="D6" s="306"/>
      <c r="E6" s="306"/>
      <c r="F6" s="33" t="s">
        <v>3</v>
      </c>
      <c r="G6" s="304"/>
      <c r="H6" s="304"/>
      <c r="I6" s="304"/>
      <c r="J6" s="304"/>
      <c r="K6" s="36"/>
      <c r="L6" s="58"/>
      <c r="M6" s="58"/>
      <c r="N6" s="59"/>
      <c r="O6" s="58"/>
      <c r="P6" s="58"/>
      <c r="Q6" s="58"/>
      <c r="R6" s="58"/>
      <c r="S6" s="58"/>
      <c r="T6" s="58"/>
    </row>
    <row r="7" spans="1:20" ht="13.9" customHeight="1" x14ac:dyDescent="0.2">
      <c r="A7" s="285" t="s">
        <v>39</v>
      </c>
      <c r="B7" s="285"/>
      <c r="C7" s="285"/>
      <c r="D7" s="285"/>
      <c r="E7" s="285"/>
      <c r="F7" s="289" t="s">
        <v>31</v>
      </c>
      <c r="G7" s="290"/>
      <c r="H7" s="290"/>
      <c r="I7" s="290"/>
      <c r="J7" s="291"/>
      <c r="K7" s="36"/>
      <c r="L7" s="58"/>
      <c r="M7" s="58"/>
      <c r="N7" s="58"/>
      <c r="O7" s="58"/>
      <c r="P7" s="58"/>
      <c r="Q7" s="58"/>
      <c r="R7" s="58"/>
      <c r="S7" s="58"/>
      <c r="T7" s="58"/>
    </row>
    <row r="8" spans="1:20" ht="13.9" customHeight="1" x14ac:dyDescent="0.2">
      <c r="A8" s="285" t="s">
        <v>40</v>
      </c>
      <c r="B8" s="285"/>
      <c r="C8" s="285"/>
      <c r="D8" s="285"/>
      <c r="E8" s="285"/>
      <c r="F8" s="286">
        <v>0.03</v>
      </c>
      <c r="G8" s="287"/>
      <c r="H8" s="287"/>
      <c r="I8" s="287"/>
      <c r="J8" s="288"/>
      <c r="K8" s="7"/>
      <c r="L8" s="58"/>
      <c r="M8" s="58"/>
      <c r="N8" s="58"/>
      <c r="O8" s="58"/>
      <c r="P8" s="58"/>
      <c r="Q8" s="58"/>
      <c r="R8" s="58"/>
      <c r="S8" s="58"/>
      <c r="T8" s="58"/>
    </row>
    <row r="9" spans="1:20" ht="13.9" customHeight="1" x14ac:dyDescent="0.2">
      <c r="A9" s="285" t="s">
        <v>41</v>
      </c>
      <c r="B9" s="285"/>
      <c r="C9" s="285"/>
      <c r="D9" s="285"/>
      <c r="E9" s="285"/>
      <c r="F9" s="286">
        <v>5.8099999999999999E-2</v>
      </c>
      <c r="G9" s="302"/>
      <c r="H9" s="302"/>
      <c r="I9" s="302"/>
      <c r="J9" s="303"/>
      <c r="K9" s="7"/>
      <c r="L9" s="58"/>
      <c r="M9" s="58"/>
      <c r="N9" s="58"/>
      <c r="O9" s="58"/>
      <c r="P9" s="58"/>
      <c r="Q9" s="58"/>
      <c r="R9" s="58"/>
      <c r="S9" s="58"/>
      <c r="T9" s="58"/>
    </row>
    <row r="10" spans="1:20" ht="13.9" customHeight="1" x14ac:dyDescent="0.2">
      <c r="A10" s="285" t="s">
        <v>42</v>
      </c>
      <c r="B10" s="285"/>
      <c r="C10" s="285"/>
      <c r="D10" s="285"/>
      <c r="E10" s="285"/>
      <c r="F10" s="286">
        <v>7.1999999999999995E-2</v>
      </c>
      <c r="G10" s="302"/>
      <c r="H10" s="302"/>
      <c r="I10" s="302"/>
      <c r="J10" s="303"/>
      <c r="K10" s="7"/>
      <c r="L10" s="58"/>
      <c r="M10" s="58"/>
      <c r="N10" s="58"/>
      <c r="O10" s="58"/>
      <c r="P10" s="58"/>
      <c r="Q10" s="58"/>
      <c r="R10" s="58"/>
      <c r="S10" s="58"/>
      <c r="T10" s="58"/>
    </row>
    <row r="11" spans="1:20" ht="13.9" customHeight="1" x14ac:dyDescent="0.2">
      <c r="A11" s="285" t="s">
        <v>43</v>
      </c>
      <c r="B11" s="285"/>
      <c r="C11" s="285"/>
      <c r="D11" s="285"/>
      <c r="E11" s="285"/>
      <c r="F11" s="286">
        <v>7.5999999999999998E-2</v>
      </c>
      <c r="G11" s="302"/>
      <c r="H11" s="302"/>
      <c r="I11" s="302"/>
      <c r="J11" s="303"/>
      <c r="K11" s="7"/>
      <c r="L11" s="58"/>
      <c r="M11" s="58"/>
      <c r="N11" s="58"/>
      <c r="O11" s="58"/>
      <c r="P11" s="58"/>
      <c r="Q11" s="58"/>
      <c r="R11" s="58"/>
      <c r="S11" s="58"/>
      <c r="T11" s="58"/>
    </row>
    <row r="12" spans="1:20" ht="13.9" customHeight="1" x14ac:dyDescent="0.2">
      <c r="A12" s="285" t="s">
        <v>44</v>
      </c>
      <c r="B12" s="285"/>
      <c r="C12" s="285"/>
      <c r="D12" s="285"/>
      <c r="E12" s="285"/>
      <c r="F12" s="286">
        <v>1.6500000000000001E-2</v>
      </c>
      <c r="G12" s="302"/>
      <c r="H12" s="302"/>
      <c r="I12" s="302"/>
      <c r="J12" s="303"/>
      <c r="K12" s="7"/>
      <c r="L12" s="58"/>
      <c r="M12" s="58"/>
      <c r="N12" s="58"/>
      <c r="O12" s="58"/>
      <c r="P12" s="58"/>
      <c r="Q12" s="58"/>
      <c r="R12" s="58"/>
      <c r="S12" s="58"/>
      <c r="T12" s="58"/>
    </row>
    <row r="13" spans="1:20" ht="13.9" customHeight="1" x14ac:dyDescent="0.2">
      <c r="A13" s="285" t="s">
        <v>45</v>
      </c>
      <c r="B13" s="285"/>
      <c r="C13" s="285"/>
      <c r="D13" s="285"/>
      <c r="E13" s="285"/>
      <c r="F13" s="286">
        <v>0</v>
      </c>
      <c r="G13" s="287"/>
      <c r="H13" s="287"/>
      <c r="I13" s="287"/>
      <c r="J13" s="288"/>
      <c r="K13" s="7"/>
      <c r="L13" s="58"/>
      <c r="M13" s="58"/>
      <c r="N13" s="58"/>
      <c r="O13" s="58"/>
      <c r="P13" s="58"/>
      <c r="Q13" s="58"/>
      <c r="R13" s="58"/>
      <c r="S13" s="58"/>
      <c r="T13" s="58"/>
    </row>
    <row r="14" spans="1:20" ht="13.9" customHeight="1" x14ac:dyDescent="0.2">
      <c r="A14" s="285" t="s">
        <v>46</v>
      </c>
      <c r="B14" s="285"/>
      <c r="C14" s="285"/>
      <c r="D14" s="285"/>
      <c r="E14" s="285"/>
      <c r="F14" s="67">
        <v>12</v>
      </c>
      <c r="G14" s="318" t="s">
        <v>47</v>
      </c>
      <c r="H14" s="318"/>
      <c r="I14" s="318"/>
      <c r="J14" s="318"/>
      <c r="K14" s="7"/>
      <c r="L14" s="58"/>
      <c r="M14" s="58"/>
      <c r="N14" s="58"/>
      <c r="O14" s="58"/>
      <c r="P14" s="58"/>
      <c r="Q14" s="58"/>
      <c r="R14" s="58"/>
      <c r="S14" s="58"/>
      <c r="T14" s="58"/>
    </row>
    <row r="15" spans="1:20" ht="7.15" customHeight="1" x14ac:dyDescent="0.2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7"/>
    </row>
    <row r="16" spans="1:20" ht="12" x14ac:dyDescent="0.2">
      <c r="A16" s="298" t="s">
        <v>48</v>
      </c>
      <c r="B16" s="298"/>
      <c r="C16" s="298"/>
      <c r="D16" s="298"/>
      <c r="E16" s="298"/>
      <c r="F16" s="298"/>
      <c r="G16" s="298"/>
      <c r="H16" s="298"/>
      <c r="I16" s="298"/>
      <c r="J16" s="39" t="s">
        <v>49</v>
      </c>
      <c r="K16" s="7"/>
    </row>
    <row r="17" spans="1:11" ht="12" x14ac:dyDescent="0.2">
      <c r="A17" s="40">
        <v>1</v>
      </c>
      <c r="B17" s="295" t="s">
        <v>50</v>
      </c>
      <c r="C17" s="296"/>
      <c r="D17" s="296"/>
      <c r="E17" s="296"/>
      <c r="F17" s="296"/>
      <c r="G17" s="296"/>
      <c r="H17" s="296"/>
      <c r="I17" s="297"/>
      <c r="J17" s="1">
        <f>IF($F$13&gt;0%,0,20%)</f>
        <v>0.2</v>
      </c>
      <c r="K17" s="7"/>
    </row>
    <row r="18" spans="1:11" ht="12" x14ac:dyDescent="0.2">
      <c r="A18" s="40">
        <v>2</v>
      </c>
      <c r="B18" s="295" t="s">
        <v>51</v>
      </c>
      <c r="C18" s="296"/>
      <c r="D18" s="296"/>
      <c r="E18" s="296"/>
      <c r="F18" s="296"/>
      <c r="G18" s="296"/>
      <c r="H18" s="296"/>
      <c r="I18" s="297"/>
      <c r="J18" s="1">
        <f>IF($F$7="Simples Nacional",0,IF($F$7&lt;&gt;"",1.5%,"Informar regime tributário"))</f>
        <v>1.4999999999999999E-2</v>
      </c>
      <c r="K18" s="7"/>
    </row>
    <row r="19" spans="1:11" ht="12" x14ac:dyDescent="0.2">
      <c r="A19" s="40">
        <v>3</v>
      </c>
      <c r="B19" s="295" t="s">
        <v>52</v>
      </c>
      <c r="C19" s="296"/>
      <c r="D19" s="296"/>
      <c r="E19" s="296"/>
      <c r="F19" s="296"/>
      <c r="G19" s="296"/>
      <c r="H19" s="296"/>
      <c r="I19" s="297"/>
      <c r="J19" s="1">
        <f>IF($F$7="Simples Nacional",0,IF($F$7&lt;&gt;"",1%,"Informar regime tributário"))</f>
        <v>0.01</v>
      </c>
      <c r="K19" s="7"/>
    </row>
    <row r="20" spans="1:11" ht="12" x14ac:dyDescent="0.2">
      <c r="A20" s="40">
        <v>4</v>
      </c>
      <c r="B20" s="295" t="s">
        <v>53</v>
      </c>
      <c r="C20" s="296"/>
      <c r="D20" s="296"/>
      <c r="E20" s="296"/>
      <c r="F20" s="296"/>
      <c r="G20" s="296"/>
      <c r="H20" s="296"/>
      <c r="I20" s="297"/>
      <c r="J20" s="1">
        <f>IF($F$7="Simples Nacional",0,IF($F$7&lt;&gt;"",0.2%,"Informar regime tributário"))</f>
        <v>2E-3</v>
      </c>
      <c r="K20" s="7"/>
    </row>
    <row r="21" spans="1:11" ht="12" x14ac:dyDescent="0.2">
      <c r="A21" s="40">
        <v>5</v>
      </c>
      <c r="B21" s="295" t="s">
        <v>54</v>
      </c>
      <c r="C21" s="296"/>
      <c r="D21" s="296"/>
      <c r="E21" s="296"/>
      <c r="F21" s="296"/>
      <c r="G21" s="296"/>
      <c r="H21" s="296"/>
      <c r="I21" s="297"/>
      <c r="J21" s="1">
        <f>IF($F$7="Simples Nacional",0,IF($F$7&lt;&gt;"",2.5%,"Informar regime tributário"))</f>
        <v>2.5000000000000001E-2</v>
      </c>
      <c r="K21" s="7"/>
    </row>
    <row r="22" spans="1:11" ht="12" x14ac:dyDescent="0.2">
      <c r="A22" s="40">
        <v>6</v>
      </c>
      <c r="B22" s="295" t="s">
        <v>55</v>
      </c>
      <c r="C22" s="296"/>
      <c r="D22" s="296"/>
      <c r="E22" s="296"/>
      <c r="F22" s="296"/>
      <c r="G22" s="296"/>
      <c r="H22" s="296"/>
      <c r="I22" s="297"/>
      <c r="J22" s="1">
        <v>0.08</v>
      </c>
      <c r="K22" s="7"/>
    </row>
    <row r="23" spans="1:11" ht="12" x14ac:dyDescent="0.2">
      <c r="A23" s="40">
        <v>7</v>
      </c>
      <c r="B23" s="295" t="s">
        <v>56</v>
      </c>
      <c r="C23" s="296"/>
      <c r="D23" s="296"/>
      <c r="E23" s="296"/>
      <c r="F23" s="296"/>
      <c r="G23" s="296"/>
      <c r="H23" s="296"/>
      <c r="I23" s="297"/>
      <c r="J23" s="1">
        <f>IF(F8=0,"Informar SAT",$F$8)</f>
        <v>0.03</v>
      </c>
      <c r="K23" s="7"/>
    </row>
    <row r="24" spans="1:11" ht="12" x14ac:dyDescent="0.2">
      <c r="A24" s="40">
        <v>8</v>
      </c>
      <c r="B24" s="295" t="s">
        <v>57</v>
      </c>
      <c r="C24" s="296"/>
      <c r="D24" s="296"/>
      <c r="E24" s="296"/>
      <c r="F24" s="296"/>
      <c r="G24" s="296"/>
      <c r="H24" s="296"/>
      <c r="I24" s="297"/>
      <c r="J24" s="1">
        <f>IF($F$7="Simples Nacional",0,IF($F$7&lt;&gt;"",0.6%,"Informar regime tributário"))</f>
        <v>6.0000000000000001E-3</v>
      </c>
      <c r="K24" s="7"/>
    </row>
    <row r="25" spans="1:11" ht="12" x14ac:dyDescent="0.2">
      <c r="A25" s="299" t="s">
        <v>58</v>
      </c>
      <c r="B25" s="300"/>
      <c r="C25" s="300"/>
      <c r="D25" s="300"/>
      <c r="E25" s="300"/>
      <c r="F25" s="300"/>
      <c r="G25" s="300"/>
      <c r="H25" s="300"/>
      <c r="I25" s="301"/>
      <c r="J25" s="41">
        <f>SUM(J17:J24)</f>
        <v>0.3680000000000001</v>
      </c>
      <c r="K25" s="7"/>
    </row>
    <row r="26" spans="1:11" ht="7.15" customHeight="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7"/>
    </row>
    <row r="27" spans="1:11" ht="12" x14ac:dyDescent="0.2">
      <c r="A27" s="298" t="s">
        <v>59</v>
      </c>
      <c r="B27" s="298"/>
      <c r="C27" s="298"/>
      <c r="D27" s="298"/>
      <c r="E27" s="298"/>
      <c r="F27" s="298"/>
      <c r="G27" s="298"/>
      <c r="H27" s="298"/>
      <c r="I27" s="298"/>
      <c r="J27" s="298"/>
      <c r="K27" s="7"/>
    </row>
    <row r="28" spans="1:11" ht="12" x14ac:dyDescent="0.2">
      <c r="A28" s="40">
        <v>1</v>
      </c>
      <c r="B28" s="295" t="s">
        <v>60</v>
      </c>
      <c r="C28" s="296"/>
      <c r="D28" s="296"/>
      <c r="E28" s="296"/>
      <c r="F28" s="296"/>
      <c r="G28" s="296"/>
      <c r="H28" s="296"/>
      <c r="I28" s="297"/>
      <c r="J28" s="1">
        <f>ROUND(5/56,4)</f>
        <v>8.9300000000000004E-2</v>
      </c>
      <c r="K28" s="7"/>
    </row>
    <row r="29" spans="1:11" ht="12" x14ac:dyDescent="0.2">
      <c r="A29" s="40">
        <v>2</v>
      </c>
      <c r="B29" s="295" t="s">
        <v>61</v>
      </c>
      <c r="C29" s="296"/>
      <c r="D29" s="296"/>
      <c r="E29" s="296"/>
      <c r="F29" s="296"/>
      <c r="G29" s="296"/>
      <c r="H29" s="296"/>
      <c r="I29" s="297"/>
      <c r="J29" s="1">
        <f>ROUND(J28/3,4)</f>
        <v>2.98E-2</v>
      </c>
      <c r="K29" s="7"/>
    </row>
    <row r="30" spans="1:11" ht="12" x14ac:dyDescent="0.2">
      <c r="A30" s="40">
        <v>3</v>
      </c>
      <c r="B30" s="295" t="s">
        <v>62</v>
      </c>
      <c r="C30" s="296"/>
      <c r="D30" s="296"/>
      <c r="E30" s="296"/>
      <c r="F30" s="296"/>
      <c r="G30" s="296"/>
      <c r="H30" s="296"/>
      <c r="I30" s="297"/>
      <c r="J30" s="1">
        <f>ROUND((J28+J29)*J25,4)</f>
        <v>4.3799999999999999E-2</v>
      </c>
      <c r="K30" s="7"/>
    </row>
    <row r="31" spans="1:11" ht="12" x14ac:dyDescent="0.2">
      <c r="A31" s="299" t="s">
        <v>63</v>
      </c>
      <c r="B31" s="300"/>
      <c r="C31" s="300"/>
      <c r="D31" s="300"/>
      <c r="E31" s="300"/>
      <c r="F31" s="300"/>
      <c r="G31" s="300"/>
      <c r="H31" s="300"/>
      <c r="I31" s="301"/>
      <c r="J31" s="41">
        <f>SUM(J28:J30)</f>
        <v>0.16290000000000002</v>
      </c>
      <c r="K31" s="7"/>
    </row>
    <row r="32" spans="1:11" ht="7.15" customHeight="1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7"/>
    </row>
    <row r="33" spans="1:14" ht="12" x14ac:dyDescent="0.2">
      <c r="A33" s="298" t="s">
        <v>64</v>
      </c>
      <c r="B33" s="298"/>
      <c r="C33" s="298"/>
      <c r="D33" s="298"/>
      <c r="E33" s="298"/>
      <c r="F33" s="298"/>
      <c r="G33" s="298"/>
      <c r="H33" s="298"/>
      <c r="I33" s="298"/>
      <c r="J33" s="298"/>
      <c r="K33" s="7"/>
      <c r="M33" s="42"/>
      <c r="N33" s="42"/>
    </row>
    <row r="34" spans="1:14" ht="12" x14ac:dyDescent="0.2">
      <c r="A34" s="40">
        <v>2</v>
      </c>
      <c r="B34" s="295" t="s">
        <v>62</v>
      </c>
      <c r="C34" s="296"/>
      <c r="D34" s="296"/>
      <c r="E34" s="296"/>
      <c r="F34" s="296"/>
      <c r="G34" s="296"/>
      <c r="H34" s="296"/>
      <c r="I34" s="297"/>
      <c r="J34" s="1">
        <f>((120*0.6794*64.589%*70.91%*5.5714%)/220.2768)*J22</f>
        <v>7.5554163675678747E-4</v>
      </c>
      <c r="K34" s="154"/>
    </row>
    <row r="35" spans="1:14" ht="12" x14ac:dyDescent="0.2">
      <c r="A35" s="299" t="s">
        <v>65</v>
      </c>
      <c r="B35" s="300"/>
      <c r="C35" s="300"/>
      <c r="D35" s="300"/>
      <c r="E35" s="300"/>
      <c r="F35" s="300"/>
      <c r="G35" s="300"/>
      <c r="H35" s="300"/>
      <c r="I35" s="301"/>
      <c r="J35" s="41">
        <f>SUM(J34:J34)</f>
        <v>7.5554163675678747E-4</v>
      </c>
      <c r="K35" s="7"/>
    </row>
    <row r="36" spans="1:14" ht="7.15" customHeight="1" x14ac:dyDescent="0.2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7"/>
    </row>
    <row r="37" spans="1:14" ht="12" x14ac:dyDescent="0.2">
      <c r="A37" s="298" t="s">
        <v>66</v>
      </c>
      <c r="B37" s="298"/>
      <c r="C37" s="298"/>
      <c r="D37" s="298"/>
      <c r="E37" s="298"/>
      <c r="F37" s="298"/>
      <c r="G37" s="298"/>
      <c r="H37" s="298"/>
      <c r="I37" s="298"/>
      <c r="J37" s="298"/>
      <c r="K37" s="7"/>
      <c r="M37" s="43"/>
    </row>
    <row r="38" spans="1:14" ht="12" x14ac:dyDescent="0.2">
      <c r="A38" s="40">
        <v>1</v>
      </c>
      <c r="B38" s="295" t="s">
        <v>67</v>
      </c>
      <c r="C38" s="296"/>
      <c r="D38" s="296"/>
      <c r="E38" s="296"/>
      <c r="F38" s="296"/>
      <c r="G38" s="296"/>
      <c r="H38" s="296"/>
      <c r="I38" s="297"/>
      <c r="J38" s="1">
        <f>ROUND((98%*27.7988%*33)/220.2768,4)</f>
        <v>4.0800000000000003E-2</v>
      </c>
      <c r="K38" s="44"/>
      <c r="M38" s="45"/>
    </row>
    <row r="39" spans="1:14" ht="12" x14ac:dyDescent="0.2">
      <c r="A39" s="40">
        <v>2</v>
      </c>
      <c r="B39" s="295" t="s">
        <v>68</v>
      </c>
      <c r="C39" s="296"/>
      <c r="D39" s="296"/>
      <c r="E39" s="296"/>
      <c r="F39" s="296"/>
      <c r="G39" s="296"/>
      <c r="H39" s="296"/>
      <c r="I39" s="297"/>
      <c r="J39" s="1">
        <f>ROUND(J38*$J$22,4)</f>
        <v>3.3E-3</v>
      </c>
      <c r="K39" s="7"/>
      <c r="M39" s="43"/>
    </row>
    <row r="40" spans="1:14" ht="12" x14ac:dyDescent="0.2">
      <c r="A40" s="40">
        <v>3</v>
      </c>
      <c r="B40" s="295" t="s">
        <v>69</v>
      </c>
      <c r="C40" s="296"/>
      <c r="D40" s="296"/>
      <c r="E40" s="296"/>
      <c r="F40" s="296"/>
      <c r="G40" s="296"/>
      <c r="H40" s="296"/>
      <c r="I40" s="297"/>
      <c r="J40" s="1">
        <f>ROUND(J39*40%,4)</f>
        <v>1.2999999999999999E-3</v>
      </c>
      <c r="K40" s="7"/>
      <c r="M40" s="45"/>
    </row>
    <row r="41" spans="1:14" ht="12" x14ac:dyDescent="0.2">
      <c r="A41" s="40">
        <v>4</v>
      </c>
      <c r="B41" s="295" t="s">
        <v>70</v>
      </c>
      <c r="C41" s="296"/>
      <c r="D41" s="296"/>
      <c r="E41" s="296"/>
      <c r="F41" s="296"/>
      <c r="G41" s="296"/>
      <c r="H41" s="296"/>
      <c r="I41" s="297"/>
      <c r="J41" s="247">
        <f>ROUND((7*0.6794*2%*27.7988%/220.2768),4)</f>
        <v>1E-4</v>
      </c>
      <c r="K41" s="7"/>
      <c r="M41" s="43"/>
    </row>
    <row r="42" spans="1:14" ht="12" x14ac:dyDescent="0.2">
      <c r="A42" s="40">
        <v>5</v>
      </c>
      <c r="B42" s="295" t="s">
        <v>71</v>
      </c>
      <c r="C42" s="296"/>
      <c r="D42" s="296"/>
      <c r="E42" s="296"/>
      <c r="F42" s="296"/>
      <c r="G42" s="296"/>
      <c r="H42" s="296"/>
      <c r="I42" s="297"/>
      <c r="J42" s="1">
        <f>ROUND(J41*$J$25,4)</f>
        <v>0</v>
      </c>
      <c r="K42" s="7"/>
    </row>
    <row r="43" spans="1:14" ht="12" x14ac:dyDescent="0.2">
      <c r="A43" s="40">
        <v>6</v>
      </c>
      <c r="B43" s="295" t="s">
        <v>72</v>
      </c>
      <c r="C43" s="296"/>
      <c r="D43" s="296"/>
      <c r="E43" s="296"/>
      <c r="F43" s="296"/>
      <c r="G43" s="296"/>
      <c r="H43" s="296"/>
      <c r="I43" s="297"/>
      <c r="J43" s="1">
        <f>ROUND(J41*8%*40%,4)</f>
        <v>0</v>
      </c>
      <c r="K43" s="7"/>
    </row>
    <row r="44" spans="1:14" ht="12" x14ac:dyDescent="0.2">
      <c r="A44" s="40">
        <v>7</v>
      </c>
      <c r="B44" s="295" t="s">
        <v>73</v>
      </c>
      <c r="C44" s="296"/>
      <c r="D44" s="296"/>
      <c r="E44" s="296"/>
      <c r="F44" s="296"/>
      <c r="G44" s="296"/>
      <c r="H44" s="296"/>
      <c r="I44" s="297"/>
      <c r="J44" s="46">
        <f>ROUND((1%*(1/12)),4)</f>
        <v>8.0000000000000004E-4</v>
      </c>
      <c r="K44" s="7"/>
    </row>
    <row r="45" spans="1:14" ht="12" x14ac:dyDescent="0.2">
      <c r="A45" s="40">
        <v>8</v>
      </c>
      <c r="B45" s="321" t="s">
        <v>74</v>
      </c>
      <c r="C45" s="322"/>
      <c r="D45" s="322"/>
      <c r="E45" s="322"/>
      <c r="F45" s="322"/>
      <c r="G45" s="322"/>
      <c r="H45" s="322"/>
      <c r="I45" s="322"/>
      <c r="J45" s="246">
        <f>ROUND(8%*40%*27.7988%*(1+(0.944%+J56+J57+J58+J59)),5)</f>
        <v>9.2099999999999994E-3</v>
      </c>
      <c r="K45" s="7"/>
    </row>
    <row r="46" spans="1:14" ht="12" x14ac:dyDescent="0.2">
      <c r="A46" s="299" t="s">
        <v>75</v>
      </c>
      <c r="B46" s="300"/>
      <c r="C46" s="300"/>
      <c r="D46" s="300"/>
      <c r="E46" s="300"/>
      <c r="F46" s="300"/>
      <c r="G46" s="300"/>
      <c r="H46" s="300"/>
      <c r="I46" s="301"/>
      <c r="J46" s="41">
        <f>SUM(J38:J45)</f>
        <v>5.5510000000000004E-2</v>
      </c>
      <c r="K46" s="7"/>
    </row>
    <row r="47" spans="1:14" ht="7.15" customHeight="1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7"/>
    </row>
    <row r="48" spans="1:14" ht="12" x14ac:dyDescent="0.2">
      <c r="A48" s="298" t="s">
        <v>76</v>
      </c>
      <c r="B48" s="298"/>
      <c r="C48" s="298"/>
      <c r="D48" s="298"/>
      <c r="E48" s="298"/>
      <c r="F48" s="298"/>
      <c r="G48" s="298"/>
      <c r="H48" s="298"/>
      <c r="I48" s="298"/>
      <c r="J48" s="298"/>
      <c r="K48" s="7"/>
    </row>
    <row r="49" spans="1:12" ht="12" x14ac:dyDescent="0.2">
      <c r="A49" s="40">
        <v>1</v>
      </c>
      <c r="B49" s="295" t="s">
        <v>77</v>
      </c>
      <c r="C49" s="296"/>
      <c r="D49" s="296"/>
      <c r="E49" s="296"/>
      <c r="F49" s="296"/>
      <c r="G49" s="296"/>
      <c r="H49" s="296"/>
      <c r="I49" s="297"/>
      <c r="J49" s="1">
        <f>ROUND(1*8%*40%*90%,4)</f>
        <v>2.8799999999999999E-2</v>
      </c>
      <c r="K49" s="7"/>
    </row>
    <row r="50" spans="1:12" ht="12" x14ac:dyDescent="0.2">
      <c r="A50" s="40">
        <v>2</v>
      </c>
      <c r="B50" s="295" t="s">
        <v>78</v>
      </c>
      <c r="C50" s="296"/>
      <c r="D50" s="296"/>
      <c r="E50" s="296"/>
      <c r="F50" s="296"/>
      <c r="G50" s="296"/>
      <c r="H50" s="296"/>
      <c r="I50" s="297"/>
      <c r="J50" s="1">
        <f>ROUND(($J$28+$J$29)*8%*40%*90%,4)</f>
        <v>3.3999999999999998E-3</v>
      </c>
      <c r="K50" s="36"/>
    </row>
    <row r="51" spans="1:12" ht="12" x14ac:dyDescent="0.2">
      <c r="A51" s="40">
        <v>3</v>
      </c>
      <c r="B51" s="295" t="s">
        <v>79</v>
      </c>
      <c r="C51" s="296"/>
      <c r="D51" s="296"/>
      <c r="E51" s="296"/>
      <c r="F51" s="296"/>
      <c r="G51" s="296"/>
      <c r="H51" s="296"/>
      <c r="I51" s="297"/>
      <c r="J51" s="1">
        <f>ROUND(J28*8%*40%*90%,4)</f>
        <v>2.5999999999999999E-3</v>
      </c>
      <c r="K51" s="7"/>
    </row>
    <row r="52" spans="1:12" ht="12" x14ac:dyDescent="0.2">
      <c r="A52" s="299" t="s">
        <v>80</v>
      </c>
      <c r="B52" s="300"/>
      <c r="C52" s="300"/>
      <c r="D52" s="300"/>
      <c r="E52" s="300"/>
      <c r="F52" s="300"/>
      <c r="G52" s="300"/>
      <c r="H52" s="300"/>
      <c r="I52" s="301"/>
      <c r="J52" s="41">
        <f>SUM(J49:J51)</f>
        <v>3.4799999999999998E-2</v>
      </c>
      <c r="K52" s="7"/>
    </row>
    <row r="53" spans="1:12" ht="7.15" customHeight="1" x14ac:dyDescent="0.2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7"/>
    </row>
    <row r="54" spans="1:12" ht="12" x14ac:dyDescent="0.2">
      <c r="A54" s="298" t="s">
        <v>81</v>
      </c>
      <c r="B54" s="298"/>
      <c r="C54" s="298"/>
      <c r="D54" s="298"/>
      <c r="E54" s="298"/>
      <c r="F54" s="298"/>
      <c r="G54" s="298"/>
      <c r="H54" s="298"/>
      <c r="I54" s="298"/>
      <c r="J54" s="298"/>
      <c r="K54" s="7"/>
    </row>
    <row r="55" spans="1:12" ht="12" x14ac:dyDescent="0.2">
      <c r="A55" s="40">
        <v>1</v>
      </c>
      <c r="B55" s="295" t="s">
        <v>82</v>
      </c>
      <c r="C55" s="296"/>
      <c r="D55" s="296"/>
      <c r="E55" s="296"/>
      <c r="F55" s="296"/>
      <c r="G55" s="296"/>
      <c r="H55" s="296"/>
      <c r="I55" s="297"/>
      <c r="J55" s="247">
        <f>J28</f>
        <v>8.9300000000000004E-2</v>
      </c>
      <c r="K55" s="7"/>
    </row>
    <row r="56" spans="1:12" ht="12" x14ac:dyDescent="0.2">
      <c r="A56" s="40">
        <v>2</v>
      </c>
      <c r="B56" s="295" t="s">
        <v>83</v>
      </c>
      <c r="C56" s="296"/>
      <c r="D56" s="296"/>
      <c r="E56" s="296"/>
      <c r="F56" s="296"/>
      <c r="G56" s="296"/>
      <c r="H56" s="296"/>
      <c r="I56" s="297"/>
      <c r="J56" s="247">
        <f>ROUND((5*0.6794/220.2768),4)</f>
        <v>1.54E-2</v>
      </c>
      <c r="K56" s="7"/>
    </row>
    <row r="57" spans="1:12" ht="12" x14ac:dyDescent="0.2">
      <c r="A57" s="40">
        <v>3</v>
      </c>
      <c r="B57" s="295" t="s">
        <v>84</v>
      </c>
      <c r="C57" s="296"/>
      <c r="D57" s="296"/>
      <c r="E57" s="296"/>
      <c r="F57" s="296"/>
      <c r="G57" s="296"/>
      <c r="H57" s="296"/>
      <c r="I57" s="297"/>
      <c r="J57" s="247">
        <f>ROUND((5*0.6794*35.411%*99.9511%*5.5714%)/220.2768,4)</f>
        <v>2.9999999999999997E-4</v>
      </c>
      <c r="K57" s="7"/>
    </row>
    <row r="58" spans="1:12" ht="12" x14ac:dyDescent="0.2">
      <c r="A58" s="40">
        <v>4</v>
      </c>
      <c r="B58" s="295" t="s">
        <v>85</v>
      </c>
      <c r="C58" s="296"/>
      <c r="D58" s="296"/>
      <c r="E58" s="296"/>
      <c r="F58" s="296"/>
      <c r="G58" s="296"/>
      <c r="H58" s="296"/>
      <c r="I58" s="297"/>
      <c r="J58" s="248">
        <f>2.011/220.2768</f>
        <v>9.1294226173614292E-3</v>
      </c>
      <c r="K58" s="7"/>
      <c r="L58" s="249"/>
    </row>
    <row r="59" spans="1:12" ht="12" x14ac:dyDescent="0.2">
      <c r="A59" s="40">
        <v>5</v>
      </c>
      <c r="B59" s="295" t="s">
        <v>86</v>
      </c>
      <c r="C59" s="296"/>
      <c r="D59" s="296"/>
      <c r="E59" s="296"/>
      <c r="F59" s="296"/>
      <c r="G59" s="296"/>
      <c r="H59" s="296"/>
      <c r="I59" s="297"/>
      <c r="J59" s="247">
        <f>ROUND((15*0.6794*1.754%)/220.2768,4)</f>
        <v>8.0000000000000004E-4</v>
      </c>
      <c r="K59" s="7"/>
    </row>
    <row r="60" spans="1:12" ht="12" x14ac:dyDescent="0.2">
      <c r="A60" s="40">
        <v>6</v>
      </c>
      <c r="B60" s="295" t="s">
        <v>62</v>
      </c>
      <c r="C60" s="296"/>
      <c r="D60" s="296"/>
      <c r="E60" s="296"/>
      <c r="F60" s="296"/>
      <c r="G60" s="296"/>
      <c r="H60" s="296"/>
      <c r="I60" s="297"/>
      <c r="J60" s="247">
        <f>ROUND(SUM(J55:J59)*J25,4)</f>
        <v>4.2299999999999997E-2</v>
      </c>
      <c r="K60" s="7"/>
    </row>
    <row r="61" spans="1:12" ht="12" x14ac:dyDescent="0.2">
      <c r="A61" s="299" t="s">
        <v>87</v>
      </c>
      <c r="B61" s="300"/>
      <c r="C61" s="300"/>
      <c r="D61" s="300"/>
      <c r="E61" s="300"/>
      <c r="F61" s="300"/>
      <c r="G61" s="300"/>
      <c r="H61" s="300"/>
      <c r="I61" s="301"/>
      <c r="J61" s="41">
        <f>SUM(J55:J60)</f>
        <v>0.15722942261736142</v>
      </c>
      <c r="K61" s="7"/>
    </row>
    <row r="62" spans="1:12" ht="7.15" customHeight="1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7"/>
    </row>
    <row r="63" spans="1:12" ht="12" x14ac:dyDescent="0.2">
      <c r="A63" s="312" t="s">
        <v>88</v>
      </c>
      <c r="B63" s="312"/>
      <c r="C63" s="312"/>
      <c r="D63" s="312"/>
      <c r="E63" s="312"/>
      <c r="F63" s="312"/>
      <c r="G63" s="312"/>
      <c r="H63" s="312"/>
      <c r="I63" s="312"/>
      <c r="J63" s="47">
        <f>J61+J52+J46+J35+J31+J25</f>
        <v>0.77919496425411827</v>
      </c>
      <c r="K63" s="7"/>
    </row>
    <row r="64" spans="1:12" ht="7.15" customHeight="1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7"/>
    </row>
    <row r="65" spans="1:19" ht="12" x14ac:dyDescent="0.2">
      <c r="A65" s="313" t="s">
        <v>89</v>
      </c>
      <c r="B65" s="313"/>
      <c r="C65" s="313"/>
      <c r="D65" s="313"/>
      <c r="E65" s="313"/>
      <c r="F65" s="313"/>
      <c r="G65" s="313"/>
      <c r="H65" s="313"/>
      <c r="I65" s="313"/>
      <c r="J65" s="313"/>
      <c r="K65" s="7"/>
      <c r="L65" s="37"/>
      <c r="N65" s="8"/>
    </row>
    <row r="66" spans="1:19" ht="12" x14ac:dyDescent="0.2">
      <c r="A66" s="40">
        <v>1</v>
      </c>
      <c r="B66" s="314" t="s">
        <v>79</v>
      </c>
      <c r="C66" s="315"/>
      <c r="D66" s="315"/>
      <c r="E66" s="315"/>
      <c r="F66" s="315"/>
      <c r="G66" s="315"/>
      <c r="H66" s="315"/>
      <c r="I66" s="316"/>
      <c r="J66" s="1">
        <f>J28</f>
        <v>8.9300000000000004E-2</v>
      </c>
      <c r="K66" s="48"/>
      <c r="L66" s="37"/>
      <c r="M66" s="8"/>
      <c r="N66" s="8"/>
    </row>
    <row r="67" spans="1:19" ht="12" x14ac:dyDescent="0.2">
      <c r="A67" s="40">
        <v>2</v>
      </c>
      <c r="B67" s="314" t="s">
        <v>82</v>
      </c>
      <c r="C67" s="315"/>
      <c r="D67" s="315"/>
      <c r="E67" s="315"/>
      <c r="F67" s="315"/>
      <c r="G67" s="315"/>
      <c r="H67" s="315"/>
      <c r="I67" s="316"/>
      <c r="J67" s="1">
        <f>J55</f>
        <v>8.9300000000000004E-2</v>
      </c>
      <c r="K67" s="48"/>
      <c r="L67" s="37"/>
      <c r="M67" s="8"/>
      <c r="N67" s="8"/>
    </row>
    <row r="68" spans="1:19" ht="12" x14ac:dyDescent="0.2">
      <c r="A68" s="40">
        <v>3</v>
      </c>
      <c r="B68" s="314" t="s">
        <v>90</v>
      </c>
      <c r="C68" s="315"/>
      <c r="D68" s="315"/>
      <c r="E68" s="315"/>
      <c r="F68" s="315"/>
      <c r="G68" s="315"/>
      <c r="H68" s="315"/>
      <c r="I68" s="316"/>
      <c r="J68" s="1">
        <f>J29</f>
        <v>2.98E-2</v>
      </c>
      <c r="K68" s="48"/>
      <c r="L68" s="37"/>
      <c r="M68" s="8"/>
      <c r="N68" s="8"/>
    </row>
    <row r="69" spans="1:19" ht="12" x14ac:dyDescent="0.2">
      <c r="A69" s="40">
        <v>4</v>
      </c>
      <c r="B69" s="314" t="s">
        <v>91</v>
      </c>
      <c r="C69" s="315"/>
      <c r="D69" s="315"/>
      <c r="E69" s="315"/>
      <c r="F69" s="315"/>
      <c r="G69" s="315"/>
      <c r="H69" s="315"/>
      <c r="I69" s="49">
        <f>$J$25</f>
        <v>0.3680000000000001</v>
      </c>
      <c r="J69" s="1">
        <f>ROUND(I69*SUM(J66:J68),4)</f>
        <v>7.6700000000000004E-2</v>
      </c>
      <c r="K69" s="48"/>
      <c r="L69" s="37"/>
      <c r="M69" s="8"/>
      <c r="N69" s="8"/>
    </row>
    <row r="70" spans="1:19" ht="12" x14ac:dyDescent="0.2">
      <c r="A70" s="40">
        <v>5</v>
      </c>
      <c r="B70" s="314" t="s">
        <v>92</v>
      </c>
      <c r="C70" s="315"/>
      <c r="D70" s="315"/>
      <c r="E70" s="315"/>
      <c r="F70" s="315"/>
      <c r="G70" s="315"/>
      <c r="H70" s="315"/>
      <c r="I70" s="316"/>
      <c r="J70" s="1">
        <f>J52</f>
        <v>3.4799999999999998E-2</v>
      </c>
      <c r="K70" s="7"/>
      <c r="L70" s="37"/>
      <c r="N70" s="8"/>
    </row>
    <row r="71" spans="1:19" ht="12" x14ac:dyDescent="0.2">
      <c r="A71" s="312" t="s">
        <v>93</v>
      </c>
      <c r="B71" s="312"/>
      <c r="C71" s="312"/>
      <c r="D71" s="312"/>
      <c r="E71" s="312"/>
      <c r="F71" s="312"/>
      <c r="G71" s="312"/>
      <c r="H71" s="312"/>
      <c r="I71" s="312"/>
      <c r="J71" s="47">
        <f>SUM(J66:J70)</f>
        <v>0.31990000000000002</v>
      </c>
      <c r="K71" s="7"/>
      <c r="L71" s="37"/>
      <c r="N71" s="8"/>
    </row>
    <row r="72" spans="1:19" ht="5.25" customHeight="1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7"/>
    </row>
    <row r="73" spans="1:19" ht="12" x14ac:dyDescent="0.2">
      <c r="A73" s="313" t="s">
        <v>245</v>
      </c>
      <c r="B73" s="313"/>
      <c r="C73" s="313"/>
      <c r="D73" s="313"/>
      <c r="E73" s="313"/>
      <c r="F73" s="313"/>
      <c r="G73" s="313"/>
      <c r="H73" s="313"/>
      <c r="I73" s="313"/>
      <c r="J73" s="313"/>
      <c r="M73" s="8"/>
      <c r="N73" s="8"/>
    </row>
    <row r="74" spans="1:19" ht="12" x14ac:dyDescent="0.2">
      <c r="A74" s="40">
        <v>1</v>
      </c>
      <c r="B74" s="314" t="s">
        <v>94</v>
      </c>
      <c r="C74" s="315"/>
      <c r="D74" s="315"/>
      <c r="E74" s="315"/>
      <c r="F74" s="315"/>
      <c r="G74" s="316"/>
      <c r="H74" s="326">
        <v>21</v>
      </c>
      <c r="I74" s="326"/>
      <c r="J74" s="326"/>
      <c r="K74" s="48"/>
      <c r="L74" s="37"/>
      <c r="M74" s="8"/>
      <c r="N74" s="8"/>
    </row>
    <row r="75" spans="1:19" ht="12" hidden="1" x14ac:dyDescent="0.2">
      <c r="A75" s="40">
        <v>2</v>
      </c>
      <c r="B75" s="54" t="s">
        <v>95</v>
      </c>
      <c r="C75" s="54"/>
      <c r="D75" s="54"/>
      <c r="E75" s="54"/>
      <c r="F75" s="54"/>
      <c r="G75" s="54"/>
      <c r="H75" s="326">
        <v>21</v>
      </c>
      <c r="I75" s="326"/>
      <c r="J75" s="326"/>
      <c r="K75" s="51"/>
      <c r="L75" s="37"/>
      <c r="M75" s="8"/>
      <c r="N75" s="8"/>
    </row>
    <row r="76" spans="1:19" ht="5.25" customHeight="1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7"/>
    </row>
    <row r="77" spans="1:19" ht="12" x14ac:dyDescent="0.2">
      <c r="A77" s="313" t="s">
        <v>96</v>
      </c>
      <c r="B77" s="313"/>
      <c r="C77" s="313"/>
      <c r="D77" s="313"/>
      <c r="E77" s="313"/>
      <c r="F77" s="313"/>
      <c r="G77" s="313"/>
      <c r="H77" s="313"/>
      <c r="I77" s="313"/>
      <c r="J77" s="313"/>
      <c r="M77" s="8"/>
      <c r="N77" s="8"/>
    </row>
    <row r="78" spans="1:19" s="65" customFormat="1" ht="28.5" customHeight="1" x14ac:dyDescent="0.2">
      <c r="A78" s="156" t="s">
        <v>97</v>
      </c>
      <c r="B78" s="333" t="s">
        <v>98</v>
      </c>
      <c r="C78" s="334"/>
      <c r="D78" s="334"/>
      <c r="E78" s="334"/>
      <c r="F78" s="334"/>
      <c r="G78" s="335"/>
      <c r="H78" s="63" t="s">
        <v>99</v>
      </c>
      <c r="I78" s="63" t="s">
        <v>100</v>
      </c>
      <c r="J78" s="63" t="s">
        <v>101</v>
      </c>
      <c r="K78" s="64"/>
    </row>
    <row r="79" spans="1:19" ht="12" x14ac:dyDescent="0.2">
      <c r="A79" s="40">
        <v>1</v>
      </c>
      <c r="B79" s="314" t="s">
        <v>102</v>
      </c>
      <c r="C79" s="315"/>
      <c r="D79" s="315"/>
      <c r="E79" s="315"/>
      <c r="F79" s="315"/>
      <c r="G79" s="316"/>
      <c r="H79" s="66">
        <v>1729.04</v>
      </c>
      <c r="I79" s="66">
        <v>0</v>
      </c>
      <c r="J79" s="50">
        <f>ROUND(SUM(H79:I79),2)</f>
        <v>1729.04</v>
      </c>
      <c r="K79" s="232"/>
      <c r="L79" s="155"/>
      <c r="M79" s="155"/>
      <c r="N79" s="8"/>
      <c r="P79" s="60"/>
      <c r="R79" s="60"/>
      <c r="S79" s="60"/>
    </row>
    <row r="80" spans="1:19" ht="12" x14ac:dyDescent="0.2">
      <c r="A80" s="40">
        <v>2</v>
      </c>
      <c r="B80" s="314" t="s">
        <v>103</v>
      </c>
      <c r="C80" s="315"/>
      <c r="D80" s="315"/>
      <c r="E80" s="315"/>
      <c r="F80" s="315"/>
      <c r="G80" s="316"/>
      <c r="H80" s="66">
        <v>1729.04</v>
      </c>
      <c r="I80" s="66">
        <v>0</v>
      </c>
      <c r="J80" s="50">
        <f>ROUND(SUM(H80:I80),2)</f>
        <v>1729.04</v>
      </c>
      <c r="K80" s="232"/>
      <c r="L80" s="155"/>
      <c r="N80" s="8"/>
    </row>
    <row r="81" spans="1:14" ht="5.25" customHeight="1" x14ac:dyDescent="0.2">
      <c r="A81" s="160"/>
      <c r="B81" s="161"/>
      <c r="C81" s="161"/>
      <c r="D81" s="161"/>
      <c r="E81" s="161"/>
      <c r="F81" s="161"/>
      <c r="G81" s="161"/>
      <c r="H81" s="162"/>
      <c r="I81" s="162"/>
      <c r="J81" s="162"/>
      <c r="K81" s="48"/>
      <c r="L81" s="37"/>
      <c r="N81" s="8"/>
    </row>
    <row r="82" spans="1:14" ht="18" customHeight="1" x14ac:dyDescent="0.2">
      <c r="A82" s="317" t="s">
        <v>104</v>
      </c>
      <c r="B82" s="317"/>
      <c r="C82" s="317"/>
      <c r="D82" s="317"/>
      <c r="E82" s="317"/>
      <c r="F82" s="317"/>
      <c r="G82" s="317"/>
      <c r="H82" s="317"/>
      <c r="I82" s="317"/>
      <c r="J82" s="317"/>
      <c r="K82" s="7"/>
      <c r="M82" s="8"/>
      <c r="N82" s="8"/>
    </row>
    <row r="83" spans="1:14" s="65" customFormat="1" ht="36" x14ac:dyDescent="0.2">
      <c r="A83" s="336"/>
      <c r="B83" s="337"/>
      <c r="C83" s="337"/>
      <c r="D83" s="337"/>
      <c r="E83" s="338"/>
      <c r="F83" s="336" t="s">
        <v>105</v>
      </c>
      <c r="G83" s="338"/>
      <c r="H83" s="63" t="s">
        <v>106</v>
      </c>
      <c r="I83" s="63" t="s">
        <v>107</v>
      </c>
      <c r="J83" s="63" t="s">
        <v>108</v>
      </c>
      <c r="K83" s="64"/>
    </row>
    <row r="84" spans="1:14" ht="12" x14ac:dyDescent="0.2">
      <c r="A84" s="40">
        <v>1</v>
      </c>
      <c r="B84" s="307" t="s">
        <v>180</v>
      </c>
      <c r="C84" s="307"/>
      <c r="D84" s="307"/>
      <c r="E84" s="307"/>
      <c r="F84" s="319" t="s">
        <v>110</v>
      </c>
      <c r="G84" s="320"/>
      <c r="H84" s="66">
        <v>35.33</v>
      </c>
      <c r="I84" s="66"/>
      <c r="J84" s="50">
        <f t="shared" ref="J84:J94" si="0">ROUND(H84-I84,2)</f>
        <v>35.33</v>
      </c>
      <c r="K84" s="7"/>
      <c r="M84" s="8"/>
      <c r="N84" s="8"/>
    </row>
    <row r="85" spans="1:14" ht="12" x14ac:dyDescent="0.2">
      <c r="A85" s="40">
        <v>2</v>
      </c>
      <c r="B85" s="307" t="s">
        <v>111</v>
      </c>
      <c r="C85" s="307"/>
      <c r="D85" s="307"/>
      <c r="E85" s="307"/>
      <c r="F85" s="319" t="s">
        <v>110</v>
      </c>
      <c r="G85" s="320"/>
      <c r="H85" s="66">
        <v>0</v>
      </c>
      <c r="I85" s="66"/>
      <c r="J85" s="50">
        <f t="shared" si="0"/>
        <v>0</v>
      </c>
      <c r="K85" s="7"/>
      <c r="M85" s="8"/>
      <c r="N85" s="8"/>
    </row>
    <row r="86" spans="1:14" ht="12" x14ac:dyDescent="0.2">
      <c r="A86" s="40">
        <v>3</v>
      </c>
      <c r="B86" s="307" t="s">
        <v>112</v>
      </c>
      <c r="C86" s="307"/>
      <c r="D86" s="307"/>
      <c r="E86" s="307"/>
      <c r="F86" s="319" t="s">
        <v>110</v>
      </c>
      <c r="G86" s="320"/>
      <c r="H86" s="66">
        <v>23.29</v>
      </c>
      <c r="I86" s="50"/>
      <c r="J86" s="50">
        <f t="shared" si="0"/>
        <v>23.29</v>
      </c>
      <c r="K86" s="7"/>
      <c r="M86" s="8"/>
      <c r="N86" s="8"/>
    </row>
    <row r="87" spans="1:14" ht="12" x14ac:dyDescent="0.2">
      <c r="A87" s="40">
        <v>4</v>
      </c>
      <c r="B87" s="307" t="s">
        <v>113</v>
      </c>
      <c r="C87" s="307"/>
      <c r="D87" s="307"/>
      <c r="E87" s="307"/>
      <c r="F87" s="319" t="s">
        <v>110</v>
      </c>
      <c r="G87" s="320"/>
      <c r="H87" s="66">
        <v>15.96</v>
      </c>
      <c r="I87" s="50"/>
      <c r="J87" s="50">
        <f t="shared" si="0"/>
        <v>15.96</v>
      </c>
      <c r="K87" s="7"/>
      <c r="M87" s="8"/>
      <c r="N87" s="8"/>
    </row>
    <row r="88" spans="1:14" ht="12" x14ac:dyDescent="0.2">
      <c r="A88" s="40">
        <v>5</v>
      </c>
      <c r="B88" s="307" t="s">
        <v>114</v>
      </c>
      <c r="C88" s="307"/>
      <c r="D88" s="307"/>
      <c r="E88" s="307"/>
      <c r="F88" s="319" t="s">
        <v>110</v>
      </c>
      <c r="G88" s="320"/>
      <c r="H88" s="66">
        <v>144.68</v>
      </c>
      <c r="I88" s="66"/>
      <c r="J88" s="50">
        <f t="shared" si="0"/>
        <v>144.68</v>
      </c>
      <c r="K88" s="7"/>
      <c r="M88" s="8"/>
      <c r="N88" s="8"/>
    </row>
    <row r="89" spans="1:14" ht="12" x14ac:dyDescent="0.2">
      <c r="A89" s="40">
        <v>6</v>
      </c>
      <c r="B89" s="307" t="s">
        <v>115</v>
      </c>
      <c r="C89" s="307"/>
      <c r="D89" s="307"/>
      <c r="E89" s="307"/>
      <c r="F89" s="319" t="s">
        <v>110</v>
      </c>
      <c r="G89" s="320"/>
      <c r="H89" s="66">
        <v>1.73</v>
      </c>
      <c r="I89" s="50"/>
      <c r="J89" s="50">
        <f t="shared" si="0"/>
        <v>1.73</v>
      </c>
      <c r="K89" s="7"/>
      <c r="M89" s="8"/>
      <c r="N89" s="8"/>
    </row>
    <row r="90" spans="1:14" ht="12" x14ac:dyDescent="0.2">
      <c r="A90" s="40">
        <v>7</v>
      </c>
      <c r="B90" s="307" t="s">
        <v>116</v>
      </c>
      <c r="C90" s="307"/>
      <c r="D90" s="307"/>
      <c r="E90" s="307"/>
      <c r="F90" s="319" t="s">
        <v>110</v>
      </c>
      <c r="G90" s="320"/>
      <c r="H90" s="66">
        <v>7.6</v>
      </c>
      <c r="I90" s="50"/>
      <c r="J90" s="50">
        <f t="shared" si="0"/>
        <v>7.6</v>
      </c>
      <c r="K90" s="7"/>
      <c r="M90" s="8"/>
      <c r="N90" s="8"/>
    </row>
    <row r="91" spans="1:14" ht="12" x14ac:dyDescent="0.2">
      <c r="A91" s="40">
        <v>8</v>
      </c>
      <c r="B91" s="307" t="s">
        <v>117</v>
      </c>
      <c r="C91" s="307"/>
      <c r="D91" s="307"/>
      <c r="E91" s="307"/>
      <c r="F91" s="319" t="s">
        <v>110</v>
      </c>
      <c r="G91" s="320"/>
      <c r="H91" s="66"/>
      <c r="I91" s="66"/>
      <c r="J91" s="50">
        <f t="shared" si="0"/>
        <v>0</v>
      </c>
      <c r="K91" s="7"/>
      <c r="L91" s="60"/>
      <c r="M91" s="8"/>
      <c r="N91" s="8"/>
    </row>
    <row r="92" spans="1:14" ht="12" x14ac:dyDescent="0.2">
      <c r="A92" s="40">
        <v>9</v>
      </c>
      <c r="B92" s="307" t="s">
        <v>118</v>
      </c>
      <c r="C92" s="307"/>
      <c r="D92" s="307"/>
      <c r="E92" s="307"/>
      <c r="F92" s="319" t="s">
        <v>119</v>
      </c>
      <c r="G92" s="320"/>
      <c r="H92" s="66">
        <v>20.76</v>
      </c>
      <c r="I92" s="66">
        <v>1.39</v>
      </c>
      <c r="J92" s="50">
        <f t="shared" si="0"/>
        <v>19.37</v>
      </c>
      <c r="K92" s="36"/>
      <c r="L92" s="60"/>
      <c r="M92" s="8"/>
      <c r="N92" s="8"/>
    </row>
    <row r="93" spans="1:14" ht="12" x14ac:dyDescent="0.2">
      <c r="A93" s="40">
        <v>10</v>
      </c>
      <c r="B93" s="314" t="s">
        <v>246</v>
      </c>
      <c r="C93" s="315"/>
      <c r="D93" s="315"/>
      <c r="E93" s="316"/>
      <c r="F93" s="319" t="s">
        <v>110</v>
      </c>
      <c r="G93" s="320"/>
      <c r="H93" s="66"/>
      <c r="I93" s="50"/>
      <c r="J93" s="50">
        <f t="shared" si="0"/>
        <v>0</v>
      </c>
      <c r="K93" s="36"/>
      <c r="L93" s="60"/>
      <c r="M93" s="8"/>
      <c r="N93" s="8"/>
    </row>
    <row r="94" spans="1:14" ht="12" x14ac:dyDescent="0.2">
      <c r="A94" s="40">
        <v>11</v>
      </c>
      <c r="B94" s="323" t="s">
        <v>242</v>
      </c>
      <c r="C94" s="324"/>
      <c r="D94" s="324"/>
      <c r="E94" s="325"/>
      <c r="F94" s="319" t="s">
        <v>110</v>
      </c>
      <c r="G94" s="320"/>
      <c r="H94" s="66"/>
      <c r="I94" s="66"/>
      <c r="J94" s="50">
        <f t="shared" si="0"/>
        <v>0</v>
      </c>
      <c r="K94" s="7"/>
      <c r="L94" s="60"/>
      <c r="M94" s="8"/>
      <c r="N94" s="8"/>
    </row>
    <row r="95" spans="1:14" ht="7.5" customHeight="1" x14ac:dyDescent="0.2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7"/>
    </row>
    <row r="96" spans="1:14" ht="19.5" customHeight="1" x14ac:dyDescent="0.2">
      <c r="A96" s="313" t="s">
        <v>120</v>
      </c>
      <c r="B96" s="313"/>
      <c r="C96" s="313"/>
      <c r="D96" s="313"/>
      <c r="E96" s="313"/>
      <c r="F96" s="313"/>
      <c r="G96" s="313"/>
      <c r="H96" s="313"/>
      <c r="I96" s="313"/>
      <c r="J96" s="313"/>
      <c r="K96" s="7"/>
    </row>
    <row r="97" spans="1:18" ht="12" x14ac:dyDescent="0.2">
      <c r="A97" s="39" t="s">
        <v>97</v>
      </c>
      <c r="B97" s="157" t="s">
        <v>98</v>
      </c>
      <c r="C97" s="158"/>
      <c r="D97" s="158"/>
      <c r="E97" s="158"/>
      <c r="F97" s="158"/>
      <c r="G97" s="158"/>
      <c r="H97" s="327" t="s">
        <v>121</v>
      </c>
      <c r="I97" s="328"/>
      <c r="J97" s="329"/>
      <c r="K97" s="7"/>
    </row>
    <row r="98" spans="1:18" ht="12" x14ac:dyDescent="0.2">
      <c r="A98" s="40">
        <v>1</v>
      </c>
      <c r="B98" s="314" t="s">
        <v>122</v>
      </c>
      <c r="C98" s="315"/>
      <c r="D98" s="315"/>
      <c r="E98" s="315"/>
      <c r="F98" s="315"/>
      <c r="G98" s="316"/>
      <c r="H98" s="330">
        <v>339.47</v>
      </c>
      <c r="I98" s="331"/>
      <c r="J98" s="332"/>
      <c r="K98" s="7"/>
      <c r="R98" s="60"/>
    </row>
    <row r="99" spans="1:18" ht="12" x14ac:dyDescent="0.2">
      <c r="A99" s="40">
        <v>2</v>
      </c>
      <c r="B99" s="314" t="s">
        <v>103</v>
      </c>
      <c r="C99" s="315"/>
      <c r="D99" s="315"/>
      <c r="E99" s="315"/>
      <c r="F99" s="315"/>
      <c r="G99" s="316"/>
      <c r="H99" s="330">
        <v>357.69</v>
      </c>
      <c r="I99" s="331"/>
      <c r="J99" s="332"/>
      <c r="K99" s="7"/>
      <c r="R99" s="60"/>
    </row>
    <row r="100" spans="1:18" ht="6" customHeight="1" x14ac:dyDescent="0.2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7"/>
    </row>
    <row r="101" spans="1:18" ht="12" x14ac:dyDescent="0.2">
      <c r="A101" s="311" t="s">
        <v>123</v>
      </c>
      <c r="B101" s="311"/>
      <c r="C101" s="311"/>
      <c r="D101" s="311"/>
      <c r="E101" s="311"/>
      <c r="F101" s="311"/>
      <c r="G101" s="311"/>
      <c r="H101" s="311"/>
      <c r="I101" s="311"/>
      <c r="J101" s="311"/>
      <c r="K101" s="48"/>
      <c r="M101" s="8"/>
      <c r="N101" s="8"/>
    </row>
    <row r="102" spans="1:18" ht="48" x14ac:dyDescent="0.2">
      <c r="A102" s="4" t="s">
        <v>124</v>
      </c>
      <c r="B102" s="339" t="s">
        <v>125</v>
      </c>
      <c r="C102" s="340"/>
      <c r="D102" s="340"/>
      <c r="E102" s="340"/>
      <c r="F102" s="341"/>
      <c r="G102" s="4" t="s">
        <v>126</v>
      </c>
      <c r="H102" s="4" t="s">
        <v>127</v>
      </c>
      <c r="I102" s="4" t="s">
        <v>128</v>
      </c>
      <c r="J102" s="4" t="s">
        <v>129</v>
      </c>
      <c r="K102" s="48"/>
      <c r="M102" s="8"/>
      <c r="N102" s="8"/>
    </row>
    <row r="103" spans="1:18" ht="12" x14ac:dyDescent="0.2">
      <c r="A103" s="3">
        <v>1</v>
      </c>
      <c r="B103" s="292" t="s">
        <v>130</v>
      </c>
      <c r="C103" s="293"/>
      <c r="D103" s="293"/>
      <c r="E103" s="293"/>
      <c r="F103" s="294"/>
      <c r="G103" s="68">
        <v>0.02</v>
      </c>
      <c r="H103" s="32">
        <f>IF(B103=0,"-",ROUND((1+$F$9)*(1+$F$10)/(1-$F$12-$F$11-$G103-$F$13)-1,4))</f>
        <v>0.27810000000000001</v>
      </c>
      <c r="I103" s="66">
        <f>5.49*2</f>
        <v>10.98</v>
      </c>
      <c r="J103" s="34">
        <v>1</v>
      </c>
      <c r="K103" s="48"/>
      <c r="M103" s="8"/>
      <c r="N103" s="8"/>
    </row>
    <row r="104" spans="1:18" ht="12" x14ac:dyDescent="0.2">
      <c r="A104" s="3">
        <v>2</v>
      </c>
      <c r="B104" s="292"/>
      <c r="C104" s="293"/>
      <c r="D104" s="293"/>
      <c r="E104" s="293"/>
      <c r="F104" s="294"/>
      <c r="G104" s="68"/>
      <c r="H104" s="32" t="str">
        <f>IF(B104=0,"-",ROUND((1+$F$9)*(1+$F$10)/(1-$F$12-$F$11-$G104-$F$13)-1,4))</f>
        <v>-</v>
      </c>
      <c r="I104" s="66"/>
      <c r="J104" s="34"/>
      <c r="K104" s="48"/>
      <c r="M104" s="8"/>
      <c r="N104" s="8"/>
    </row>
    <row r="105" spans="1:18" ht="12" x14ac:dyDescent="0.2">
      <c r="A105" s="3">
        <v>3</v>
      </c>
      <c r="B105" s="292"/>
      <c r="C105" s="293"/>
      <c r="D105" s="293"/>
      <c r="E105" s="293"/>
      <c r="F105" s="294"/>
      <c r="G105" s="68"/>
      <c r="H105" s="32" t="str">
        <f t="shared" ref="H105:H165" si="1">IF(B105=0,"-",ROUND((1+$F$9)*(1+$F$10)/(1-$F$12-$F$11-$G105-$F$13)-1,4))</f>
        <v>-</v>
      </c>
      <c r="I105" s="66"/>
      <c r="J105" s="34"/>
      <c r="K105" s="48"/>
      <c r="M105" s="8"/>
      <c r="N105" s="8"/>
    </row>
    <row r="106" spans="1:18" ht="12" x14ac:dyDescent="0.2">
      <c r="A106" s="3">
        <v>4</v>
      </c>
      <c r="B106" s="292"/>
      <c r="C106" s="293"/>
      <c r="D106" s="293"/>
      <c r="E106" s="293"/>
      <c r="F106" s="294"/>
      <c r="G106" s="68"/>
      <c r="H106" s="32" t="str">
        <f t="shared" si="1"/>
        <v>-</v>
      </c>
      <c r="I106" s="66"/>
      <c r="J106" s="34"/>
      <c r="K106" s="48"/>
      <c r="M106" s="8"/>
      <c r="N106" s="8"/>
    </row>
    <row r="107" spans="1:18" ht="11.25" customHeight="1" x14ac:dyDescent="0.2">
      <c r="A107" s="3">
        <v>5</v>
      </c>
      <c r="B107" s="292"/>
      <c r="C107" s="293"/>
      <c r="D107" s="293"/>
      <c r="E107" s="293"/>
      <c r="F107" s="294"/>
      <c r="G107" s="68"/>
      <c r="H107" s="32" t="str">
        <f t="shared" si="1"/>
        <v>-</v>
      </c>
      <c r="I107" s="66"/>
      <c r="J107" s="34"/>
      <c r="K107" s="48"/>
      <c r="M107" s="8"/>
      <c r="N107" s="8"/>
    </row>
    <row r="108" spans="1:18" ht="12" x14ac:dyDescent="0.2">
      <c r="A108" s="3">
        <v>6</v>
      </c>
      <c r="B108" s="292"/>
      <c r="C108" s="293"/>
      <c r="D108" s="293"/>
      <c r="E108" s="293"/>
      <c r="F108" s="294"/>
      <c r="G108" s="68"/>
      <c r="H108" s="32" t="str">
        <f t="shared" si="1"/>
        <v>-</v>
      </c>
      <c r="I108" s="66"/>
      <c r="J108" s="34"/>
      <c r="K108" s="48"/>
      <c r="M108" s="8"/>
      <c r="N108" s="8"/>
    </row>
    <row r="109" spans="1:18" ht="12" x14ac:dyDescent="0.2">
      <c r="A109" s="3">
        <v>7</v>
      </c>
      <c r="B109" s="292"/>
      <c r="C109" s="293"/>
      <c r="D109" s="293"/>
      <c r="E109" s="293"/>
      <c r="F109" s="294"/>
      <c r="G109" s="68"/>
      <c r="H109" s="32" t="str">
        <f t="shared" si="1"/>
        <v>-</v>
      </c>
      <c r="I109" s="66"/>
      <c r="J109" s="34"/>
      <c r="K109" s="48"/>
      <c r="M109" s="8"/>
      <c r="N109" s="8"/>
    </row>
    <row r="110" spans="1:18" ht="12" x14ac:dyDescent="0.2">
      <c r="A110" s="3">
        <v>8</v>
      </c>
      <c r="B110" s="292"/>
      <c r="C110" s="293"/>
      <c r="D110" s="293"/>
      <c r="E110" s="293"/>
      <c r="F110" s="294"/>
      <c r="G110" s="68"/>
      <c r="H110" s="32" t="str">
        <f t="shared" si="1"/>
        <v>-</v>
      </c>
      <c r="I110" s="66"/>
      <c r="J110" s="34"/>
      <c r="K110" s="48"/>
      <c r="M110" s="8"/>
      <c r="N110" s="8"/>
    </row>
    <row r="111" spans="1:18" ht="12" x14ac:dyDescent="0.2">
      <c r="A111" s="3">
        <v>9</v>
      </c>
      <c r="B111" s="292"/>
      <c r="C111" s="293"/>
      <c r="D111" s="293"/>
      <c r="E111" s="293"/>
      <c r="F111" s="294"/>
      <c r="G111" s="68"/>
      <c r="H111" s="32" t="str">
        <f t="shared" si="1"/>
        <v>-</v>
      </c>
      <c r="I111" s="66"/>
      <c r="J111" s="34"/>
      <c r="K111" s="48"/>
      <c r="M111" s="8"/>
      <c r="N111" s="8"/>
    </row>
    <row r="112" spans="1:18" ht="12" x14ac:dyDescent="0.2">
      <c r="A112" s="3">
        <v>10</v>
      </c>
      <c r="B112" s="292"/>
      <c r="C112" s="293"/>
      <c r="D112" s="293"/>
      <c r="E112" s="293"/>
      <c r="F112" s="294"/>
      <c r="G112" s="68"/>
      <c r="H112" s="32" t="str">
        <f t="shared" si="1"/>
        <v>-</v>
      </c>
      <c r="I112" s="66"/>
      <c r="J112" s="34"/>
      <c r="K112" s="48"/>
      <c r="M112" s="8"/>
      <c r="N112" s="8"/>
    </row>
    <row r="113" spans="1:14" ht="12" x14ac:dyDescent="0.2">
      <c r="A113" s="3">
        <v>11</v>
      </c>
      <c r="B113" s="292"/>
      <c r="C113" s="293"/>
      <c r="D113" s="293"/>
      <c r="E113" s="293"/>
      <c r="F113" s="294"/>
      <c r="G113" s="68"/>
      <c r="H113" s="32" t="str">
        <f t="shared" si="1"/>
        <v>-</v>
      </c>
      <c r="I113" s="66"/>
      <c r="J113" s="34"/>
      <c r="K113" s="48"/>
      <c r="M113" s="8"/>
      <c r="N113" s="8"/>
    </row>
    <row r="114" spans="1:14" ht="12" x14ac:dyDescent="0.2">
      <c r="A114" s="3">
        <v>12</v>
      </c>
      <c r="B114" s="292"/>
      <c r="C114" s="293"/>
      <c r="D114" s="293"/>
      <c r="E114" s="293"/>
      <c r="F114" s="294"/>
      <c r="G114" s="68"/>
      <c r="H114" s="32" t="str">
        <f t="shared" si="1"/>
        <v>-</v>
      </c>
      <c r="I114" s="66"/>
      <c r="J114" s="34"/>
      <c r="K114" s="48"/>
      <c r="M114" s="8"/>
      <c r="N114" s="8"/>
    </row>
    <row r="115" spans="1:14" ht="12" x14ac:dyDescent="0.2">
      <c r="A115" s="3">
        <v>13</v>
      </c>
      <c r="B115" s="292"/>
      <c r="C115" s="293"/>
      <c r="D115" s="293"/>
      <c r="E115" s="293"/>
      <c r="F115" s="294"/>
      <c r="G115" s="68"/>
      <c r="H115" s="32" t="str">
        <f t="shared" si="1"/>
        <v>-</v>
      </c>
      <c r="I115" s="66"/>
      <c r="J115" s="34"/>
      <c r="K115" s="48"/>
      <c r="M115" s="8"/>
      <c r="N115" s="8"/>
    </row>
    <row r="116" spans="1:14" ht="12" x14ac:dyDescent="0.2">
      <c r="A116" s="3">
        <v>14</v>
      </c>
      <c r="B116" s="292"/>
      <c r="C116" s="293"/>
      <c r="D116" s="293"/>
      <c r="E116" s="293"/>
      <c r="F116" s="294"/>
      <c r="G116" s="68"/>
      <c r="H116" s="32" t="str">
        <f t="shared" si="1"/>
        <v>-</v>
      </c>
      <c r="I116" s="66"/>
      <c r="J116" s="34"/>
      <c r="K116" s="48"/>
      <c r="M116" s="8"/>
      <c r="N116" s="8"/>
    </row>
    <row r="117" spans="1:14" ht="12" x14ac:dyDescent="0.2">
      <c r="A117" s="3">
        <v>15</v>
      </c>
      <c r="B117" s="292"/>
      <c r="C117" s="293"/>
      <c r="D117" s="293"/>
      <c r="E117" s="293"/>
      <c r="F117" s="294"/>
      <c r="G117" s="68"/>
      <c r="H117" s="32" t="str">
        <f t="shared" si="1"/>
        <v>-</v>
      </c>
      <c r="I117" s="66"/>
      <c r="J117" s="34"/>
      <c r="K117" s="48"/>
      <c r="M117" s="8"/>
      <c r="N117" s="8"/>
    </row>
    <row r="118" spans="1:14" ht="12" x14ac:dyDescent="0.2">
      <c r="A118" s="3">
        <v>16</v>
      </c>
      <c r="B118" s="292"/>
      <c r="C118" s="293"/>
      <c r="D118" s="293"/>
      <c r="E118" s="293"/>
      <c r="F118" s="294"/>
      <c r="G118" s="68"/>
      <c r="H118" s="32" t="str">
        <f t="shared" si="1"/>
        <v>-</v>
      </c>
      <c r="I118" s="66"/>
      <c r="J118" s="34"/>
      <c r="K118" s="48"/>
      <c r="M118" s="8"/>
      <c r="N118" s="8"/>
    </row>
    <row r="119" spans="1:14" ht="12" x14ac:dyDescent="0.2">
      <c r="A119" s="3">
        <v>17</v>
      </c>
      <c r="B119" s="292"/>
      <c r="C119" s="293"/>
      <c r="D119" s="293"/>
      <c r="E119" s="293"/>
      <c r="F119" s="294"/>
      <c r="G119" s="68"/>
      <c r="H119" s="32" t="str">
        <f t="shared" si="1"/>
        <v>-</v>
      </c>
      <c r="I119" s="66"/>
      <c r="J119" s="34"/>
      <c r="K119" s="48"/>
      <c r="M119" s="8"/>
      <c r="N119" s="8"/>
    </row>
    <row r="120" spans="1:14" ht="12" x14ac:dyDescent="0.2">
      <c r="A120" s="3">
        <v>18</v>
      </c>
      <c r="B120" s="292"/>
      <c r="C120" s="293"/>
      <c r="D120" s="293"/>
      <c r="E120" s="293"/>
      <c r="F120" s="294"/>
      <c r="G120" s="68"/>
      <c r="H120" s="32" t="str">
        <f t="shared" si="1"/>
        <v>-</v>
      </c>
      <c r="I120" s="66"/>
      <c r="J120" s="34"/>
      <c r="K120" s="48"/>
      <c r="M120" s="8"/>
      <c r="N120" s="8"/>
    </row>
    <row r="121" spans="1:14" ht="12" x14ac:dyDescent="0.2">
      <c r="A121" s="3">
        <v>19</v>
      </c>
      <c r="B121" s="292"/>
      <c r="C121" s="293"/>
      <c r="D121" s="293"/>
      <c r="E121" s="293"/>
      <c r="F121" s="294"/>
      <c r="G121" s="68"/>
      <c r="H121" s="32" t="str">
        <f t="shared" si="1"/>
        <v>-</v>
      </c>
      <c r="I121" s="66"/>
      <c r="J121" s="34"/>
      <c r="K121" s="48"/>
      <c r="M121" s="8"/>
      <c r="N121" s="8"/>
    </row>
    <row r="122" spans="1:14" ht="12" x14ac:dyDescent="0.2">
      <c r="A122" s="3">
        <v>20</v>
      </c>
      <c r="B122" s="292"/>
      <c r="C122" s="293"/>
      <c r="D122" s="293"/>
      <c r="E122" s="293"/>
      <c r="F122" s="294"/>
      <c r="G122" s="68"/>
      <c r="H122" s="32" t="str">
        <f t="shared" si="1"/>
        <v>-</v>
      </c>
      <c r="I122" s="66"/>
      <c r="J122" s="34"/>
      <c r="K122" s="48"/>
      <c r="M122" s="8"/>
      <c r="N122" s="8"/>
    </row>
    <row r="123" spans="1:14" ht="12" x14ac:dyDescent="0.2">
      <c r="A123" s="3">
        <v>21</v>
      </c>
      <c r="B123" s="292"/>
      <c r="C123" s="293"/>
      <c r="D123" s="293"/>
      <c r="E123" s="293"/>
      <c r="F123" s="294"/>
      <c r="G123" s="68"/>
      <c r="H123" s="32" t="str">
        <f t="shared" si="1"/>
        <v>-</v>
      </c>
      <c r="I123" s="66"/>
      <c r="J123" s="34"/>
      <c r="K123" s="48"/>
      <c r="M123" s="8"/>
      <c r="N123" s="8"/>
    </row>
    <row r="124" spans="1:14" ht="12" x14ac:dyDescent="0.2">
      <c r="A124" s="3">
        <v>22</v>
      </c>
      <c r="B124" s="292"/>
      <c r="C124" s="293"/>
      <c r="D124" s="293"/>
      <c r="E124" s="293"/>
      <c r="F124" s="294"/>
      <c r="G124" s="68"/>
      <c r="H124" s="32" t="str">
        <f t="shared" si="1"/>
        <v>-</v>
      </c>
      <c r="I124" s="66"/>
      <c r="J124" s="34"/>
      <c r="K124" s="48"/>
      <c r="M124" s="8"/>
      <c r="N124" s="8"/>
    </row>
    <row r="125" spans="1:14" ht="12" x14ac:dyDescent="0.2">
      <c r="A125" s="3">
        <v>23</v>
      </c>
      <c r="B125" s="292"/>
      <c r="C125" s="293"/>
      <c r="D125" s="293"/>
      <c r="E125" s="293"/>
      <c r="F125" s="294"/>
      <c r="G125" s="68"/>
      <c r="H125" s="32" t="str">
        <f t="shared" si="1"/>
        <v>-</v>
      </c>
      <c r="I125" s="66"/>
      <c r="J125" s="34"/>
      <c r="K125" s="48"/>
      <c r="M125" s="8"/>
      <c r="N125" s="8"/>
    </row>
    <row r="126" spans="1:14" ht="12" x14ac:dyDescent="0.2">
      <c r="A126" s="3">
        <v>24</v>
      </c>
      <c r="B126" s="292"/>
      <c r="C126" s="293"/>
      <c r="D126" s="293"/>
      <c r="E126" s="293"/>
      <c r="F126" s="294"/>
      <c r="G126" s="68"/>
      <c r="H126" s="32" t="str">
        <f t="shared" si="1"/>
        <v>-</v>
      </c>
      <c r="I126" s="66"/>
      <c r="J126" s="34"/>
      <c r="K126" s="48"/>
      <c r="M126" s="8"/>
      <c r="N126" s="8"/>
    </row>
    <row r="127" spans="1:14" ht="12" x14ac:dyDescent="0.2">
      <c r="A127" s="3">
        <v>25</v>
      </c>
      <c r="B127" s="292"/>
      <c r="C127" s="293"/>
      <c r="D127" s="293"/>
      <c r="E127" s="293"/>
      <c r="F127" s="294"/>
      <c r="G127" s="68"/>
      <c r="H127" s="32" t="str">
        <f t="shared" si="1"/>
        <v>-</v>
      </c>
      <c r="I127" s="66"/>
      <c r="J127" s="34"/>
      <c r="K127" s="48"/>
      <c r="M127" s="8"/>
      <c r="N127" s="8"/>
    </row>
    <row r="128" spans="1:14" ht="12" x14ac:dyDescent="0.2">
      <c r="A128" s="3">
        <v>26</v>
      </c>
      <c r="B128" s="292"/>
      <c r="C128" s="293"/>
      <c r="D128" s="293"/>
      <c r="E128" s="293"/>
      <c r="F128" s="294"/>
      <c r="G128" s="68"/>
      <c r="H128" s="32" t="str">
        <f t="shared" si="1"/>
        <v>-</v>
      </c>
      <c r="I128" s="66"/>
      <c r="J128" s="34"/>
      <c r="K128" s="48"/>
      <c r="M128" s="8"/>
      <c r="N128" s="8"/>
    </row>
    <row r="129" spans="1:14" ht="12" x14ac:dyDescent="0.2">
      <c r="A129" s="3">
        <v>27</v>
      </c>
      <c r="B129" s="292"/>
      <c r="C129" s="293"/>
      <c r="D129" s="293"/>
      <c r="E129" s="293"/>
      <c r="F129" s="294"/>
      <c r="G129" s="68"/>
      <c r="H129" s="32" t="str">
        <f t="shared" si="1"/>
        <v>-</v>
      </c>
      <c r="I129" s="66"/>
      <c r="J129" s="34"/>
      <c r="K129" s="48"/>
      <c r="M129" s="8"/>
      <c r="N129" s="8"/>
    </row>
    <row r="130" spans="1:14" ht="12" x14ac:dyDescent="0.2">
      <c r="A130" s="3">
        <v>28</v>
      </c>
      <c r="B130" s="292"/>
      <c r="C130" s="293"/>
      <c r="D130" s="293"/>
      <c r="E130" s="293"/>
      <c r="F130" s="294"/>
      <c r="G130" s="68"/>
      <c r="H130" s="32" t="str">
        <f t="shared" si="1"/>
        <v>-</v>
      </c>
      <c r="I130" s="66"/>
      <c r="J130" s="34"/>
      <c r="K130" s="48"/>
      <c r="M130" s="8"/>
      <c r="N130" s="8"/>
    </row>
    <row r="131" spans="1:14" ht="12" x14ac:dyDescent="0.2">
      <c r="A131" s="3">
        <v>29</v>
      </c>
      <c r="B131" s="292"/>
      <c r="C131" s="293"/>
      <c r="D131" s="293"/>
      <c r="E131" s="293"/>
      <c r="F131" s="294"/>
      <c r="G131" s="68"/>
      <c r="H131" s="32" t="str">
        <f t="shared" si="1"/>
        <v>-</v>
      </c>
      <c r="I131" s="66"/>
      <c r="J131" s="34"/>
      <c r="K131" s="48"/>
      <c r="M131" s="8"/>
      <c r="N131" s="8"/>
    </row>
    <row r="132" spans="1:14" ht="12" x14ac:dyDescent="0.2">
      <c r="A132" s="3">
        <v>30</v>
      </c>
      <c r="B132" s="292"/>
      <c r="C132" s="293"/>
      <c r="D132" s="293"/>
      <c r="E132" s="293"/>
      <c r="F132" s="294"/>
      <c r="G132" s="68"/>
      <c r="H132" s="32" t="str">
        <f t="shared" si="1"/>
        <v>-</v>
      </c>
      <c r="I132" s="66"/>
      <c r="J132" s="34"/>
      <c r="K132" s="48"/>
      <c r="M132" s="8"/>
      <c r="N132" s="8"/>
    </row>
    <row r="133" spans="1:14" ht="12" x14ac:dyDescent="0.2">
      <c r="A133" s="3">
        <v>31</v>
      </c>
      <c r="B133" s="292"/>
      <c r="C133" s="293"/>
      <c r="D133" s="293"/>
      <c r="E133" s="293"/>
      <c r="F133" s="294"/>
      <c r="G133" s="68"/>
      <c r="H133" s="32" t="str">
        <f t="shared" si="1"/>
        <v>-</v>
      </c>
      <c r="I133" s="66"/>
      <c r="J133" s="34"/>
      <c r="K133" s="48"/>
      <c r="M133" s="8"/>
      <c r="N133" s="8"/>
    </row>
    <row r="134" spans="1:14" ht="12" x14ac:dyDescent="0.2">
      <c r="A134" s="3">
        <v>32</v>
      </c>
      <c r="B134" s="292"/>
      <c r="C134" s="293"/>
      <c r="D134" s="293"/>
      <c r="E134" s="293"/>
      <c r="F134" s="294"/>
      <c r="G134" s="68"/>
      <c r="H134" s="32" t="str">
        <f t="shared" si="1"/>
        <v>-</v>
      </c>
      <c r="I134" s="66"/>
      <c r="J134" s="34"/>
      <c r="K134" s="48"/>
      <c r="M134" s="8"/>
      <c r="N134" s="8"/>
    </row>
    <row r="135" spans="1:14" ht="12" x14ac:dyDescent="0.2">
      <c r="A135" s="3">
        <v>33</v>
      </c>
      <c r="B135" s="292"/>
      <c r="C135" s="293"/>
      <c r="D135" s="293"/>
      <c r="E135" s="293"/>
      <c r="F135" s="294"/>
      <c r="G135" s="68"/>
      <c r="H135" s="32" t="str">
        <f t="shared" si="1"/>
        <v>-</v>
      </c>
      <c r="I135" s="66"/>
      <c r="J135" s="34"/>
      <c r="K135" s="48"/>
      <c r="M135" s="8"/>
      <c r="N135" s="8"/>
    </row>
    <row r="136" spans="1:14" ht="12" x14ac:dyDescent="0.2">
      <c r="A136" s="3">
        <v>34</v>
      </c>
      <c r="B136" s="292"/>
      <c r="C136" s="293"/>
      <c r="D136" s="293"/>
      <c r="E136" s="293"/>
      <c r="F136" s="294"/>
      <c r="G136" s="68"/>
      <c r="H136" s="32" t="str">
        <f t="shared" si="1"/>
        <v>-</v>
      </c>
      <c r="I136" s="66"/>
      <c r="J136" s="34"/>
      <c r="K136" s="48"/>
      <c r="M136" s="8"/>
      <c r="N136" s="8"/>
    </row>
    <row r="137" spans="1:14" ht="12" x14ac:dyDescent="0.2">
      <c r="A137" s="3">
        <v>35</v>
      </c>
      <c r="B137" s="292"/>
      <c r="C137" s="293"/>
      <c r="D137" s="293"/>
      <c r="E137" s="293"/>
      <c r="F137" s="294"/>
      <c r="G137" s="68"/>
      <c r="H137" s="32" t="str">
        <f t="shared" si="1"/>
        <v>-</v>
      </c>
      <c r="I137" s="66"/>
      <c r="J137" s="34"/>
      <c r="K137" s="48"/>
      <c r="M137" s="8"/>
      <c r="N137" s="8"/>
    </row>
    <row r="138" spans="1:14" ht="12" x14ac:dyDescent="0.2">
      <c r="A138" s="3">
        <v>36</v>
      </c>
      <c r="B138" s="292"/>
      <c r="C138" s="293"/>
      <c r="D138" s="293"/>
      <c r="E138" s="293"/>
      <c r="F138" s="294"/>
      <c r="G138" s="68"/>
      <c r="H138" s="32" t="str">
        <f t="shared" si="1"/>
        <v>-</v>
      </c>
      <c r="I138" s="66"/>
      <c r="J138" s="34"/>
      <c r="K138" s="48"/>
      <c r="M138" s="8"/>
      <c r="N138" s="8"/>
    </row>
    <row r="139" spans="1:14" ht="12" x14ac:dyDescent="0.2">
      <c r="A139" s="3">
        <v>37</v>
      </c>
      <c r="B139" s="292"/>
      <c r="C139" s="293"/>
      <c r="D139" s="293"/>
      <c r="E139" s="293"/>
      <c r="F139" s="294"/>
      <c r="G139" s="68"/>
      <c r="H139" s="32" t="str">
        <f t="shared" si="1"/>
        <v>-</v>
      </c>
      <c r="I139" s="66"/>
      <c r="J139" s="34"/>
      <c r="K139" s="48"/>
      <c r="M139" s="8"/>
      <c r="N139" s="8"/>
    </row>
    <row r="140" spans="1:14" ht="12" x14ac:dyDescent="0.2">
      <c r="A140" s="3">
        <v>38</v>
      </c>
      <c r="B140" s="292"/>
      <c r="C140" s="293"/>
      <c r="D140" s="293"/>
      <c r="E140" s="293"/>
      <c r="F140" s="294"/>
      <c r="G140" s="68"/>
      <c r="H140" s="32" t="str">
        <f t="shared" si="1"/>
        <v>-</v>
      </c>
      <c r="I140" s="66"/>
      <c r="J140" s="34"/>
      <c r="K140" s="48"/>
      <c r="M140" s="8"/>
      <c r="N140" s="8"/>
    </row>
    <row r="141" spans="1:14" ht="12" x14ac:dyDescent="0.2">
      <c r="A141" s="3">
        <v>39</v>
      </c>
      <c r="B141" s="292"/>
      <c r="C141" s="293"/>
      <c r="D141" s="293"/>
      <c r="E141" s="293"/>
      <c r="F141" s="294"/>
      <c r="G141" s="68"/>
      <c r="H141" s="32" t="str">
        <f t="shared" si="1"/>
        <v>-</v>
      </c>
      <c r="I141" s="66"/>
      <c r="J141" s="34"/>
      <c r="K141" s="48"/>
      <c r="M141" s="8"/>
      <c r="N141" s="8"/>
    </row>
    <row r="142" spans="1:14" ht="12" x14ac:dyDescent="0.2">
      <c r="A142" s="3">
        <v>40</v>
      </c>
      <c r="B142" s="292"/>
      <c r="C142" s="293"/>
      <c r="D142" s="293"/>
      <c r="E142" s="293"/>
      <c r="F142" s="294"/>
      <c r="G142" s="68"/>
      <c r="H142" s="32" t="str">
        <f t="shared" si="1"/>
        <v>-</v>
      </c>
      <c r="I142" s="66"/>
      <c r="J142" s="34"/>
      <c r="K142" s="48"/>
      <c r="M142" s="8"/>
      <c r="N142" s="8"/>
    </row>
    <row r="143" spans="1:14" ht="12" x14ac:dyDescent="0.2">
      <c r="A143" s="3">
        <v>41</v>
      </c>
      <c r="B143" s="292"/>
      <c r="C143" s="293"/>
      <c r="D143" s="293"/>
      <c r="E143" s="293"/>
      <c r="F143" s="294"/>
      <c r="G143" s="68"/>
      <c r="H143" s="32" t="str">
        <f t="shared" si="1"/>
        <v>-</v>
      </c>
      <c r="I143" s="66"/>
      <c r="J143" s="34"/>
      <c r="K143" s="48"/>
      <c r="M143" s="8"/>
      <c r="N143" s="8"/>
    </row>
    <row r="144" spans="1:14" ht="12" x14ac:dyDescent="0.2">
      <c r="A144" s="3">
        <v>42</v>
      </c>
      <c r="B144" s="292"/>
      <c r="C144" s="293"/>
      <c r="D144" s="293"/>
      <c r="E144" s="293"/>
      <c r="F144" s="294"/>
      <c r="G144" s="68"/>
      <c r="H144" s="32" t="str">
        <f t="shared" si="1"/>
        <v>-</v>
      </c>
      <c r="I144" s="66"/>
      <c r="J144" s="34"/>
      <c r="K144" s="48"/>
      <c r="M144" s="8"/>
      <c r="N144" s="8"/>
    </row>
    <row r="145" spans="1:14" ht="12" x14ac:dyDescent="0.2">
      <c r="A145" s="3">
        <v>43</v>
      </c>
      <c r="B145" s="292"/>
      <c r="C145" s="293"/>
      <c r="D145" s="293"/>
      <c r="E145" s="293"/>
      <c r="F145" s="294"/>
      <c r="G145" s="68"/>
      <c r="H145" s="32" t="str">
        <f t="shared" si="1"/>
        <v>-</v>
      </c>
      <c r="I145" s="66"/>
      <c r="J145" s="34"/>
      <c r="K145" s="48"/>
      <c r="M145" s="8"/>
      <c r="N145" s="8"/>
    </row>
    <row r="146" spans="1:14" ht="12" x14ac:dyDescent="0.2">
      <c r="A146" s="3">
        <v>44</v>
      </c>
      <c r="B146" s="292"/>
      <c r="C146" s="293"/>
      <c r="D146" s="293"/>
      <c r="E146" s="293"/>
      <c r="F146" s="294"/>
      <c r="G146" s="68"/>
      <c r="H146" s="32" t="str">
        <f t="shared" si="1"/>
        <v>-</v>
      </c>
      <c r="I146" s="66"/>
      <c r="J146" s="34"/>
      <c r="K146" s="48"/>
      <c r="M146" s="8"/>
      <c r="N146" s="8"/>
    </row>
    <row r="147" spans="1:14" ht="12" x14ac:dyDescent="0.2">
      <c r="A147" s="3">
        <v>45</v>
      </c>
      <c r="B147" s="292"/>
      <c r="C147" s="293"/>
      <c r="D147" s="293"/>
      <c r="E147" s="293"/>
      <c r="F147" s="294"/>
      <c r="G147" s="68"/>
      <c r="H147" s="32" t="str">
        <f t="shared" si="1"/>
        <v>-</v>
      </c>
      <c r="I147" s="66"/>
      <c r="J147" s="34"/>
      <c r="K147" s="48"/>
      <c r="M147" s="8"/>
      <c r="N147" s="8"/>
    </row>
    <row r="148" spans="1:14" ht="12" x14ac:dyDescent="0.2">
      <c r="A148" s="3">
        <v>46</v>
      </c>
      <c r="B148" s="292"/>
      <c r="C148" s="293"/>
      <c r="D148" s="293"/>
      <c r="E148" s="293"/>
      <c r="F148" s="294"/>
      <c r="G148" s="68"/>
      <c r="H148" s="32" t="str">
        <f t="shared" si="1"/>
        <v>-</v>
      </c>
      <c r="I148" s="66"/>
      <c r="J148" s="34"/>
      <c r="K148" s="48"/>
      <c r="M148" s="8"/>
      <c r="N148" s="8"/>
    </row>
    <row r="149" spans="1:14" ht="12" x14ac:dyDescent="0.2">
      <c r="A149" s="3">
        <v>47</v>
      </c>
      <c r="B149" s="292"/>
      <c r="C149" s="293"/>
      <c r="D149" s="293"/>
      <c r="E149" s="293"/>
      <c r="F149" s="294"/>
      <c r="G149" s="68"/>
      <c r="H149" s="32" t="str">
        <f t="shared" si="1"/>
        <v>-</v>
      </c>
      <c r="I149" s="66"/>
      <c r="J149" s="34"/>
      <c r="K149" s="48"/>
      <c r="M149" s="8"/>
      <c r="N149" s="8"/>
    </row>
    <row r="150" spans="1:14" ht="12" x14ac:dyDescent="0.2">
      <c r="A150" s="3">
        <v>48</v>
      </c>
      <c r="B150" s="292"/>
      <c r="C150" s="293"/>
      <c r="D150" s="293"/>
      <c r="E150" s="293"/>
      <c r="F150" s="294"/>
      <c r="G150" s="68"/>
      <c r="H150" s="32" t="str">
        <f t="shared" si="1"/>
        <v>-</v>
      </c>
      <c r="I150" s="66"/>
      <c r="J150" s="34"/>
      <c r="K150" s="48"/>
      <c r="M150" s="8"/>
      <c r="N150" s="8"/>
    </row>
    <row r="151" spans="1:14" ht="12" x14ac:dyDescent="0.2">
      <c r="A151" s="3">
        <v>49</v>
      </c>
      <c r="B151" s="292"/>
      <c r="C151" s="293"/>
      <c r="D151" s="293"/>
      <c r="E151" s="293"/>
      <c r="F151" s="294"/>
      <c r="G151" s="68"/>
      <c r="H151" s="32" t="str">
        <f t="shared" si="1"/>
        <v>-</v>
      </c>
      <c r="I151" s="66"/>
      <c r="J151" s="34"/>
      <c r="K151" s="48"/>
      <c r="M151" s="8"/>
      <c r="N151" s="8"/>
    </row>
    <row r="152" spans="1:14" ht="12" x14ac:dyDescent="0.2">
      <c r="A152" s="3">
        <v>50</v>
      </c>
      <c r="B152" s="292"/>
      <c r="C152" s="293"/>
      <c r="D152" s="293"/>
      <c r="E152" s="293"/>
      <c r="F152" s="294"/>
      <c r="G152" s="68"/>
      <c r="H152" s="32" t="str">
        <f t="shared" si="1"/>
        <v>-</v>
      </c>
      <c r="I152" s="66"/>
      <c r="J152" s="34"/>
      <c r="K152" s="48"/>
      <c r="M152" s="8"/>
      <c r="N152" s="8"/>
    </row>
    <row r="153" spans="1:14" ht="12" x14ac:dyDescent="0.2">
      <c r="A153" s="3">
        <v>51</v>
      </c>
      <c r="B153" s="292"/>
      <c r="C153" s="293"/>
      <c r="D153" s="293"/>
      <c r="E153" s="293"/>
      <c r="F153" s="294"/>
      <c r="G153" s="68"/>
      <c r="H153" s="32" t="str">
        <f t="shared" si="1"/>
        <v>-</v>
      </c>
      <c r="I153" s="66"/>
      <c r="J153" s="34"/>
      <c r="K153" s="48"/>
      <c r="M153" s="8"/>
      <c r="N153" s="8"/>
    </row>
    <row r="154" spans="1:14" ht="12" x14ac:dyDescent="0.2">
      <c r="A154" s="3">
        <v>52</v>
      </c>
      <c r="B154" s="292"/>
      <c r="C154" s="293"/>
      <c r="D154" s="293"/>
      <c r="E154" s="293"/>
      <c r="F154" s="294"/>
      <c r="G154" s="68"/>
      <c r="H154" s="32" t="str">
        <f t="shared" si="1"/>
        <v>-</v>
      </c>
      <c r="I154" s="66"/>
      <c r="J154" s="34"/>
      <c r="K154" s="48"/>
      <c r="M154" s="8"/>
      <c r="N154" s="8"/>
    </row>
    <row r="155" spans="1:14" ht="12" x14ac:dyDescent="0.2">
      <c r="A155" s="3">
        <v>53</v>
      </c>
      <c r="B155" s="292"/>
      <c r="C155" s="293"/>
      <c r="D155" s="293"/>
      <c r="E155" s="293"/>
      <c r="F155" s="294"/>
      <c r="G155" s="68"/>
      <c r="H155" s="32" t="str">
        <f t="shared" si="1"/>
        <v>-</v>
      </c>
      <c r="I155" s="66"/>
      <c r="J155" s="34"/>
      <c r="K155" s="48"/>
      <c r="M155" s="8"/>
      <c r="N155" s="8"/>
    </row>
    <row r="156" spans="1:14" ht="12" x14ac:dyDescent="0.2">
      <c r="A156" s="3">
        <v>54</v>
      </c>
      <c r="B156" s="292"/>
      <c r="C156" s="293"/>
      <c r="D156" s="293"/>
      <c r="E156" s="293"/>
      <c r="F156" s="294"/>
      <c r="G156" s="68"/>
      <c r="H156" s="32" t="str">
        <f t="shared" si="1"/>
        <v>-</v>
      </c>
      <c r="I156" s="66"/>
      <c r="J156" s="34"/>
      <c r="K156" s="48"/>
      <c r="M156" s="8"/>
      <c r="N156" s="8"/>
    </row>
    <row r="157" spans="1:14" ht="12" x14ac:dyDescent="0.2">
      <c r="A157" s="3">
        <v>55</v>
      </c>
      <c r="B157" s="292"/>
      <c r="C157" s="293"/>
      <c r="D157" s="293"/>
      <c r="E157" s="293"/>
      <c r="F157" s="294"/>
      <c r="G157" s="68"/>
      <c r="H157" s="32" t="str">
        <f t="shared" si="1"/>
        <v>-</v>
      </c>
      <c r="I157" s="66"/>
      <c r="J157" s="34"/>
      <c r="K157" s="48"/>
      <c r="M157" s="8"/>
      <c r="N157" s="8"/>
    </row>
    <row r="158" spans="1:14" ht="12" x14ac:dyDescent="0.2">
      <c r="A158" s="3">
        <v>56</v>
      </c>
      <c r="B158" s="292"/>
      <c r="C158" s="293"/>
      <c r="D158" s="293"/>
      <c r="E158" s="293"/>
      <c r="F158" s="294"/>
      <c r="G158" s="68"/>
      <c r="H158" s="32" t="str">
        <f t="shared" si="1"/>
        <v>-</v>
      </c>
      <c r="I158" s="66"/>
      <c r="J158" s="34"/>
      <c r="K158" s="48"/>
      <c r="M158" s="8"/>
      <c r="N158" s="8"/>
    </row>
    <row r="159" spans="1:14" ht="12" x14ac:dyDescent="0.2">
      <c r="A159" s="3">
        <v>57</v>
      </c>
      <c r="B159" s="292"/>
      <c r="C159" s="293"/>
      <c r="D159" s="293"/>
      <c r="E159" s="293"/>
      <c r="F159" s="294"/>
      <c r="G159" s="68"/>
      <c r="H159" s="32" t="str">
        <f t="shared" si="1"/>
        <v>-</v>
      </c>
      <c r="I159" s="66"/>
      <c r="J159" s="34"/>
      <c r="K159" s="48"/>
      <c r="M159" s="8"/>
      <c r="N159" s="8"/>
    </row>
    <row r="160" spans="1:14" ht="12" x14ac:dyDescent="0.2">
      <c r="A160" s="3">
        <v>58</v>
      </c>
      <c r="B160" s="292"/>
      <c r="C160" s="293"/>
      <c r="D160" s="293"/>
      <c r="E160" s="293"/>
      <c r="F160" s="294"/>
      <c r="G160" s="68"/>
      <c r="H160" s="32" t="str">
        <f t="shared" si="1"/>
        <v>-</v>
      </c>
      <c r="I160" s="66"/>
      <c r="J160" s="34"/>
      <c r="K160" s="48"/>
      <c r="M160" s="8"/>
      <c r="N160" s="8"/>
    </row>
    <row r="161" spans="1:14" ht="12" x14ac:dyDescent="0.2">
      <c r="A161" s="3">
        <v>59</v>
      </c>
      <c r="B161" s="292"/>
      <c r="C161" s="293"/>
      <c r="D161" s="293"/>
      <c r="E161" s="293"/>
      <c r="F161" s="294"/>
      <c r="G161" s="68"/>
      <c r="H161" s="32" t="str">
        <f t="shared" si="1"/>
        <v>-</v>
      </c>
      <c r="I161" s="66"/>
      <c r="J161" s="34"/>
      <c r="K161" s="48"/>
      <c r="M161" s="8"/>
      <c r="N161" s="8"/>
    </row>
    <row r="162" spans="1:14" ht="12" x14ac:dyDescent="0.2">
      <c r="A162" s="3">
        <v>60</v>
      </c>
      <c r="B162" s="292"/>
      <c r="C162" s="293"/>
      <c r="D162" s="293"/>
      <c r="E162" s="293"/>
      <c r="F162" s="294"/>
      <c r="G162" s="68"/>
      <c r="H162" s="32" t="str">
        <f t="shared" si="1"/>
        <v>-</v>
      </c>
      <c r="I162" s="66"/>
      <c r="J162" s="34"/>
      <c r="K162" s="48"/>
      <c r="M162" s="8"/>
      <c r="N162" s="8"/>
    </row>
    <row r="163" spans="1:14" ht="12" x14ac:dyDescent="0.2">
      <c r="A163" s="3">
        <v>61</v>
      </c>
      <c r="B163" s="292"/>
      <c r="C163" s="293"/>
      <c r="D163" s="293"/>
      <c r="E163" s="293"/>
      <c r="F163" s="294"/>
      <c r="G163" s="68"/>
      <c r="H163" s="32" t="str">
        <f t="shared" si="1"/>
        <v>-</v>
      </c>
      <c r="I163" s="66"/>
      <c r="J163" s="34"/>
      <c r="K163" s="48"/>
      <c r="M163" s="8"/>
      <c r="N163" s="8"/>
    </row>
    <row r="164" spans="1:14" ht="12" x14ac:dyDescent="0.2">
      <c r="A164" s="3">
        <v>62</v>
      </c>
      <c r="B164" s="292"/>
      <c r="C164" s="293"/>
      <c r="D164" s="293"/>
      <c r="E164" s="293"/>
      <c r="F164" s="294"/>
      <c r="G164" s="68"/>
      <c r="H164" s="32" t="str">
        <f t="shared" si="1"/>
        <v>-</v>
      </c>
      <c r="I164" s="66"/>
      <c r="J164" s="34"/>
      <c r="K164" s="48"/>
      <c r="M164" s="8"/>
      <c r="N164" s="8"/>
    </row>
    <row r="165" spans="1:14" ht="12" x14ac:dyDescent="0.2">
      <c r="A165" s="3">
        <v>63</v>
      </c>
      <c r="B165" s="292"/>
      <c r="C165" s="293"/>
      <c r="D165" s="293"/>
      <c r="E165" s="293"/>
      <c r="F165" s="294"/>
      <c r="G165" s="68"/>
      <c r="H165" s="32" t="str">
        <f t="shared" si="1"/>
        <v>-</v>
      </c>
      <c r="I165" s="66"/>
      <c r="J165" s="34"/>
      <c r="K165" s="48"/>
      <c r="M165" s="8"/>
      <c r="N165" s="8"/>
    </row>
    <row r="166" spans="1:14" ht="1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</row>
    <row r="167" spans="1:14" ht="15" customHeight="1" x14ac:dyDescent="0.2">
      <c r="A167" s="308" t="s">
        <v>131</v>
      </c>
      <c r="B167" s="309"/>
      <c r="C167" s="309"/>
      <c r="D167" s="309"/>
      <c r="E167" s="309"/>
      <c r="F167" s="310"/>
      <c r="G167" s="8"/>
      <c r="H167" s="8"/>
      <c r="I167" s="8"/>
      <c r="J167" s="8"/>
    </row>
    <row r="168" spans="1:14" ht="15" customHeight="1" x14ac:dyDescent="0.2">
      <c r="A168" s="56"/>
      <c r="B168" s="56"/>
      <c r="C168" s="56"/>
      <c r="D168" s="56"/>
      <c r="E168" s="56"/>
      <c r="F168" s="56"/>
      <c r="G168" s="57"/>
      <c r="H168" s="56"/>
      <c r="I168" s="57"/>
      <c r="J168" s="56"/>
    </row>
    <row r="169" spans="1:14" ht="15" customHeight="1" x14ac:dyDescent="0.2">
      <c r="A169" s="89"/>
      <c r="B169" s="89"/>
      <c r="C169" s="89"/>
      <c r="D169" s="89"/>
      <c r="E169" s="89"/>
      <c r="F169" s="89"/>
      <c r="G169" s="89"/>
      <c r="H169" s="89"/>
      <c r="I169" s="89"/>
      <c r="J169" s="90"/>
    </row>
    <row r="170" spans="1:14" ht="15" customHeight="1" x14ac:dyDescent="0.2">
      <c r="A170" s="91"/>
      <c r="B170" s="91"/>
      <c r="C170" s="91"/>
      <c r="D170" s="91"/>
      <c r="E170" s="91"/>
      <c r="F170" s="91"/>
      <c r="G170" s="91"/>
      <c r="H170" s="91"/>
      <c r="I170" s="91"/>
      <c r="J170" s="92"/>
    </row>
    <row r="171" spans="1:14" ht="15" customHeight="1" x14ac:dyDescent="0.2">
      <c r="A171" s="91"/>
      <c r="B171" s="91"/>
      <c r="C171" s="91"/>
      <c r="D171" s="91"/>
      <c r="E171" s="91"/>
      <c r="F171" s="91"/>
      <c r="G171" s="91"/>
      <c r="H171" s="91"/>
      <c r="I171" s="91"/>
      <c r="J171" s="92"/>
    </row>
    <row r="172" spans="1:14" ht="15" customHeight="1" x14ac:dyDescent="0.2">
      <c r="A172" s="91"/>
      <c r="B172" s="91"/>
      <c r="C172" s="91"/>
      <c r="D172" s="91"/>
      <c r="E172" s="91"/>
      <c r="F172" s="91"/>
      <c r="G172" s="91"/>
      <c r="H172" s="91"/>
      <c r="I172" s="91"/>
      <c r="J172" s="92"/>
    </row>
    <row r="173" spans="1:14" ht="15" customHeight="1" x14ac:dyDescent="0.2">
      <c r="A173" s="91"/>
      <c r="B173" s="91"/>
      <c r="C173" s="91"/>
      <c r="D173" s="91"/>
      <c r="E173" s="91"/>
      <c r="F173" s="91"/>
      <c r="G173" s="91"/>
      <c r="H173" s="91"/>
      <c r="I173" s="91"/>
      <c r="J173" s="92"/>
    </row>
    <row r="174" spans="1:14" ht="15" customHeight="1" x14ac:dyDescent="0.2">
      <c r="A174" s="93"/>
      <c r="B174" s="93"/>
      <c r="C174" s="93"/>
      <c r="D174" s="93"/>
      <c r="E174" s="93"/>
      <c r="F174" s="93"/>
      <c r="G174" s="93"/>
      <c r="H174" s="93"/>
      <c r="I174" s="93"/>
      <c r="J174" s="94"/>
    </row>
    <row r="175" spans="1:14" ht="15" customHeight="1" x14ac:dyDescent="0.2">
      <c r="A175" s="8"/>
      <c r="B175" s="8"/>
      <c r="C175" s="8"/>
      <c r="D175" s="8"/>
      <c r="E175" s="8"/>
      <c r="F175" s="8"/>
      <c r="G175" s="52"/>
      <c r="H175" s="8"/>
      <c r="I175" s="52"/>
      <c r="J175" s="8"/>
    </row>
    <row r="176" spans="1:14" ht="15" customHeight="1" x14ac:dyDescent="0.2">
      <c r="A176" s="8"/>
      <c r="B176" s="8"/>
      <c r="C176" s="8"/>
      <c r="D176" s="8"/>
      <c r="E176" s="8"/>
      <c r="F176" s="8"/>
      <c r="G176" s="52"/>
      <c r="H176" s="8"/>
      <c r="I176" s="52"/>
      <c r="J176" s="8"/>
    </row>
    <row r="177" spans="1:11" ht="15" customHeight="1" x14ac:dyDescent="0.2">
      <c r="A177" s="8"/>
      <c r="B177" s="8"/>
      <c r="C177" s="8"/>
      <c r="D177" s="8"/>
      <c r="E177" s="8"/>
      <c r="F177" s="8"/>
      <c r="G177" s="52"/>
      <c r="H177" s="8"/>
      <c r="I177" s="52"/>
      <c r="J177" s="8"/>
    </row>
    <row r="178" spans="1:11" ht="15" customHeight="1" x14ac:dyDescent="0.2">
      <c r="A178" s="8"/>
      <c r="B178" s="8"/>
      <c r="C178" s="8"/>
      <c r="D178" s="8"/>
      <c r="E178" s="8"/>
      <c r="F178" s="8"/>
      <c r="G178" s="52"/>
      <c r="H178" s="8"/>
      <c r="I178" s="52"/>
      <c r="J178" s="8"/>
    </row>
    <row r="179" spans="1:11" ht="97.9" customHeight="1" x14ac:dyDescent="0.2">
      <c r="A179" s="8"/>
      <c r="B179" s="8"/>
      <c r="C179" s="8"/>
      <c r="D179" s="8"/>
      <c r="E179" s="8"/>
      <c r="F179" s="8"/>
      <c r="G179" s="52"/>
      <c r="H179" s="8"/>
      <c r="I179" s="52"/>
      <c r="J179" s="8"/>
      <c r="K179" s="7"/>
    </row>
    <row r="180" spans="1:11" ht="15" customHeight="1" x14ac:dyDescent="0.2">
      <c r="A180" s="8"/>
      <c r="B180" s="8"/>
      <c r="C180" s="8"/>
      <c r="D180" s="8"/>
      <c r="E180" s="8"/>
      <c r="F180" s="8"/>
      <c r="G180" s="52"/>
      <c r="H180" s="8"/>
      <c r="I180" s="52"/>
      <c r="J180" s="8"/>
    </row>
    <row r="181" spans="1:11" ht="15" customHeight="1" x14ac:dyDescent="0.2">
      <c r="A181" s="8"/>
      <c r="B181" s="8"/>
      <c r="C181" s="8"/>
      <c r="D181" s="8"/>
      <c r="E181" s="8"/>
      <c r="F181" s="8"/>
      <c r="G181" s="52"/>
      <c r="H181" s="8"/>
      <c r="I181" s="52"/>
      <c r="J181" s="8"/>
    </row>
    <row r="182" spans="1:11" ht="15" customHeight="1" x14ac:dyDescent="0.2">
      <c r="A182" s="8"/>
      <c r="B182" s="8"/>
      <c r="C182" s="8"/>
      <c r="D182" s="8"/>
      <c r="E182" s="8"/>
      <c r="F182" s="8"/>
      <c r="G182" s="52"/>
      <c r="H182" s="8"/>
      <c r="I182" s="52"/>
      <c r="J182" s="8"/>
    </row>
    <row r="183" spans="1:11" ht="15" customHeight="1" x14ac:dyDescent="0.2">
      <c r="A183" s="8"/>
      <c r="B183" s="8"/>
      <c r="C183" s="8"/>
      <c r="D183" s="8"/>
      <c r="E183" s="8"/>
      <c r="F183" s="8"/>
      <c r="G183" s="52"/>
      <c r="H183" s="8"/>
      <c r="I183" s="52"/>
      <c r="J183" s="8"/>
    </row>
    <row r="184" spans="1:11" ht="15" customHeight="1" x14ac:dyDescent="0.2">
      <c r="A184" s="8"/>
      <c r="B184" s="8"/>
      <c r="C184" s="8"/>
      <c r="D184" s="8"/>
      <c r="E184" s="8"/>
      <c r="F184" s="8"/>
      <c r="G184" s="52"/>
      <c r="H184" s="8"/>
      <c r="I184" s="52"/>
      <c r="J184" s="8"/>
    </row>
    <row r="185" spans="1:11" ht="15" customHeight="1" x14ac:dyDescent="0.2">
      <c r="A185" s="8"/>
      <c r="B185" s="8"/>
      <c r="C185" s="8"/>
      <c r="D185" s="8"/>
      <c r="E185" s="8"/>
      <c r="F185" s="8"/>
      <c r="G185" s="52"/>
      <c r="H185" s="8"/>
      <c r="I185" s="52"/>
      <c r="J185" s="8"/>
    </row>
    <row r="186" spans="1:11" ht="15" customHeight="1" x14ac:dyDescent="0.2">
      <c r="A186" s="8"/>
      <c r="B186" s="8"/>
      <c r="C186" s="8"/>
      <c r="D186" s="8"/>
      <c r="E186" s="8"/>
      <c r="F186" s="8"/>
      <c r="G186" s="52"/>
      <c r="H186" s="8"/>
      <c r="I186" s="52"/>
      <c r="J186" s="8"/>
    </row>
    <row r="187" spans="1:11" ht="15" customHeight="1" x14ac:dyDescent="0.2">
      <c r="A187" s="8"/>
      <c r="B187" s="8"/>
      <c r="C187" s="8"/>
      <c r="D187" s="8"/>
      <c r="E187" s="8"/>
      <c r="F187" s="8"/>
      <c r="G187" s="52"/>
      <c r="H187" s="8"/>
      <c r="I187" s="52"/>
      <c r="J187" s="8"/>
    </row>
    <row r="188" spans="1:11" ht="15" customHeight="1" x14ac:dyDescent="0.2">
      <c r="A188" s="8"/>
      <c r="B188" s="8"/>
      <c r="C188" s="8"/>
      <c r="D188" s="8"/>
      <c r="E188" s="8"/>
      <c r="F188" s="8"/>
      <c r="G188" s="52"/>
      <c r="H188" s="8"/>
      <c r="I188" s="52"/>
      <c r="J188" s="8"/>
    </row>
    <row r="189" spans="1:11" ht="15" customHeight="1" x14ac:dyDescent="0.2">
      <c r="A189" s="8"/>
      <c r="B189" s="8"/>
      <c r="C189" s="8"/>
      <c r="D189" s="8"/>
      <c r="E189" s="8"/>
      <c r="F189" s="8"/>
      <c r="G189" s="52"/>
      <c r="H189" s="8"/>
      <c r="I189" s="52"/>
      <c r="J189" s="8"/>
    </row>
    <row r="190" spans="1:11" ht="15" customHeight="1" x14ac:dyDescent="0.2">
      <c r="A190" s="8"/>
      <c r="B190" s="8"/>
      <c r="C190" s="8"/>
      <c r="D190" s="8"/>
      <c r="E190" s="8"/>
      <c r="F190" s="8"/>
      <c r="G190" s="52"/>
      <c r="H190" s="8"/>
      <c r="I190" s="52"/>
      <c r="J190" s="8"/>
    </row>
    <row r="191" spans="1:11" ht="15" customHeight="1" x14ac:dyDescent="0.2">
      <c r="A191" s="8"/>
      <c r="B191" s="8"/>
      <c r="C191" s="8"/>
      <c r="D191" s="8"/>
      <c r="E191" s="8"/>
      <c r="F191" s="8"/>
      <c r="G191" s="52"/>
      <c r="H191" s="8"/>
      <c r="I191" s="52"/>
      <c r="J191" s="8"/>
    </row>
    <row r="192" spans="1:11" ht="15" customHeight="1" x14ac:dyDescent="0.2">
      <c r="A192" s="8"/>
      <c r="B192" s="8"/>
      <c r="C192" s="8"/>
      <c r="D192" s="8"/>
      <c r="E192" s="8"/>
      <c r="F192" s="8"/>
      <c r="G192" s="52"/>
      <c r="H192" s="8"/>
      <c r="I192" s="52"/>
      <c r="J192" s="8"/>
    </row>
    <row r="193" spans="1:10" ht="15" customHeight="1" x14ac:dyDescent="0.2">
      <c r="A193" s="8"/>
      <c r="B193" s="8"/>
      <c r="C193" s="8"/>
      <c r="D193" s="8"/>
      <c r="E193" s="8"/>
      <c r="F193" s="8"/>
      <c r="G193" s="52"/>
      <c r="H193" s="8"/>
      <c r="I193" s="52"/>
      <c r="J193" s="8"/>
    </row>
    <row r="194" spans="1:10" ht="15" customHeight="1" x14ac:dyDescent="0.2">
      <c r="A194" s="8"/>
      <c r="B194" s="8"/>
      <c r="C194" s="8"/>
      <c r="D194" s="8"/>
      <c r="E194" s="8"/>
      <c r="F194" s="8"/>
      <c r="G194" s="52"/>
      <c r="H194" s="8"/>
      <c r="I194" s="52"/>
      <c r="J194" s="8"/>
    </row>
    <row r="195" spans="1:10" ht="15" customHeight="1" x14ac:dyDescent="0.2">
      <c r="A195" s="8"/>
      <c r="B195" s="8"/>
      <c r="C195" s="8"/>
      <c r="D195" s="8"/>
      <c r="E195" s="8"/>
      <c r="F195" s="8"/>
      <c r="G195" s="52"/>
      <c r="H195" s="8"/>
      <c r="I195" s="52"/>
      <c r="J195" s="8"/>
    </row>
    <row r="196" spans="1:10" ht="15" customHeight="1" x14ac:dyDescent="0.2">
      <c r="A196" s="8"/>
      <c r="B196" s="8"/>
      <c r="C196" s="8"/>
      <c r="D196" s="8"/>
      <c r="E196" s="8"/>
      <c r="F196" s="8"/>
      <c r="G196" s="52"/>
      <c r="H196" s="8"/>
      <c r="I196" s="52"/>
      <c r="J196" s="8"/>
    </row>
    <row r="197" spans="1:10" ht="15" customHeight="1" x14ac:dyDescent="0.2">
      <c r="A197" s="8"/>
      <c r="B197" s="8"/>
      <c r="C197" s="8"/>
      <c r="D197" s="8"/>
      <c r="E197" s="8"/>
      <c r="F197" s="8"/>
      <c r="G197" s="52"/>
      <c r="H197" s="8"/>
      <c r="I197" s="52"/>
      <c r="J197" s="8"/>
    </row>
    <row r="198" spans="1:10" ht="15" customHeight="1" x14ac:dyDescent="0.2">
      <c r="A198" s="8"/>
      <c r="B198" s="8"/>
      <c r="C198" s="8"/>
      <c r="D198" s="8"/>
      <c r="E198" s="8"/>
      <c r="F198" s="8"/>
      <c r="G198" s="52"/>
      <c r="H198" s="8"/>
      <c r="I198" s="52"/>
      <c r="J198" s="8"/>
    </row>
    <row r="199" spans="1:10" ht="15" customHeight="1" x14ac:dyDescent="0.2">
      <c r="A199" s="8"/>
      <c r="B199" s="8"/>
      <c r="C199" s="8"/>
      <c r="D199" s="8"/>
      <c r="E199" s="8"/>
      <c r="F199" s="8"/>
      <c r="G199" s="52"/>
      <c r="H199" s="8"/>
      <c r="I199" s="52"/>
      <c r="J199" s="8"/>
    </row>
    <row r="200" spans="1:10" ht="15" customHeight="1" x14ac:dyDescent="0.2">
      <c r="A200" s="8"/>
      <c r="B200" s="8"/>
      <c r="C200" s="8"/>
      <c r="D200" s="8"/>
      <c r="E200" s="8"/>
      <c r="F200" s="8"/>
      <c r="G200" s="52"/>
      <c r="H200" s="8"/>
      <c r="I200" s="52"/>
      <c r="J200" s="8"/>
    </row>
    <row r="201" spans="1:10" ht="15" customHeight="1" x14ac:dyDescent="0.2">
      <c r="A201" s="8"/>
      <c r="B201" s="8"/>
      <c r="C201" s="8"/>
      <c r="D201" s="8"/>
      <c r="E201" s="8"/>
      <c r="F201" s="8"/>
      <c r="G201" s="52"/>
      <c r="H201" s="8"/>
      <c r="I201" s="52"/>
      <c r="J201" s="8"/>
    </row>
    <row r="202" spans="1:10" ht="15" customHeight="1" x14ac:dyDescent="0.2">
      <c r="A202" s="8"/>
      <c r="B202" s="8"/>
      <c r="C202" s="8"/>
      <c r="D202" s="8"/>
      <c r="E202" s="8"/>
      <c r="F202" s="8"/>
      <c r="G202" s="52"/>
      <c r="H202" s="8"/>
      <c r="I202" s="52"/>
      <c r="J202" s="8"/>
    </row>
    <row r="203" spans="1:10" ht="15" customHeight="1" x14ac:dyDescent="0.2">
      <c r="A203" s="8"/>
      <c r="B203" s="8"/>
      <c r="C203" s="8"/>
      <c r="D203" s="8"/>
      <c r="E203" s="8"/>
      <c r="F203" s="8"/>
      <c r="G203" s="52"/>
      <c r="H203" s="8"/>
      <c r="I203" s="52"/>
      <c r="J203" s="8"/>
    </row>
    <row r="204" spans="1:10" ht="15" customHeight="1" x14ac:dyDescent="0.2">
      <c r="A204" s="8"/>
      <c r="B204" s="8"/>
      <c r="C204" s="8"/>
      <c r="D204" s="8"/>
      <c r="E204" s="8"/>
      <c r="F204" s="8"/>
      <c r="G204" s="52"/>
      <c r="H204" s="8"/>
      <c r="I204" s="52"/>
      <c r="J204" s="8"/>
    </row>
    <row r="205" spans="1:10" ht="15" customHeight="1" x14ac:dyDescent="0.2">
      <c r="A205" s="8"/>
      <c r="B205" s="8"/>
      <c r="C205" s="8"/>
      <c r="D205" s="8"/>
      <c r="E205" s="8"/>
      <c r="F205" s="8"/>
      <c r="G205" s="52"/>
      <c r="H205" s="8"/>
      <c r="I205" s="52"/>
      <c r="J205" s="8"/>
    </row>
    <row r="206" spans="1:10" ht="15" customHeight="1" x14ac:dyDescent="0.2">
      <c r="A206" s="8"/>
      <c r="B206" s="8"/>
      <c r="C206" s="8"/>
      <c r="D206" s="8"/>
      <c r="E206" s="8"/>
      <c r="F206" s="8"/>
      <c r="G206" s="52"/>
      <c r="H206" s="8"/>
      <c r="I206" s="52"/>
      <c r="J206" s="8"/>
    </row>
    <row r="207" spans="1:10" ht="15" customHeight="1" x14ac:dyDescent="0.2">
      <c r="A207" s="8"/>
      <c r="B207" s="8"/>
      <c r="C207" s="8"/>
      <c r="D207" s="8"/>
      <c r="E207" s="8"/>
      <c r="F207" s="8"/>
      <c r="G207" s="52"/>
      <c r="H207" s="8"/>
      <c r="I207" s="52"/>
      <c r="J207" s="8"/>
    </row>
    <row r="208" spans="1:10" ht="15" customHeight="1" x14ac:dyDescent="0.2">
      <c r="A208" s="8"/>
      <c r="B208" s="8"/>
      <c r="C208" s="8"/>
      <c r="D208" s="8"/>
      <c r="E208" s="8"/>
      <c r="F208" s="8"/>
      <c r="G208" s="52"/>
      <c r="H208" s="8"/>
      <c r="I208" s="52"/>
      <c r="J208" s="8"/>
    </row>
    <row r="209" spans="1:10" ht="15" customHeight="1" x14ac:dyDescent="0.2">
      <c r="A209" s="8"/>
      <c r="B209" s="8"/>
      <c r="C209" s="8"/>
      <c r="D209" s="8"/>
      <c r="E209" s="8"/>
      <c r="F209" s="8"/>
      <c r="G209" s="52"/>
      <c r="H209" s="8"/>
      <c r="I209" s="52"/>
      <c r="J209" s="8"/>
    </row>
    <row r="210" spans="1:10" ht="15" customHeight="1" x14ac:dyDescent="0.2">
      <c r="A210" s="8"/>
      <c r="B210" s="8"/>
      <c r="C210" s="8"/>
      <c r="D210" s="8"/>
      <c r="E210" s="8"/>
      <c r="F210" s="8"/>
      <c r="G210" s="52"/>
      <c r="H210" s="8"/>
      <c r="I210" s="52"/>
      <c r="J210" s="8"/>
    </row>
    <row r="211" spans="1:10" ht="15" customHeight="1" x14ac:dyDescent="0.2">
      <c r="A211" s="8"/>
      <c r="B211" s="8"/>
      <c r="C211" s="8"/>
      <c r="D211" s="8"/>
      <c r="E211" s="8"/>
      <c r="F211" s="8"/>
      <c r="G211" s="52"/>
      <c r="H211" s="8"/>
      <c r="I211" s="52"/>
      <c r="J211" s="8"/>
    </row>
    <row r="212" spans="1:10" ht="15" customHeight="1" x14ac:dyDescent="0.2">
      <c r="A212" s="8"/>
      <c r="B212" s="8"/>
      <c r="C212" s="8"/>
      <c r="D212" s="8"/>
      <c r="E212" s="8"/>
      <c r="F212" s="8"/>
      <c r="G212" s="52"/>
      <c r="H212" s="8"/>
      <c r="I212" s="52"/>
      <c r="J212" s="8"/>
    </row>
    <row r="213" spans="1:10" ht="15" customHeight="1" x14ac:dyDescent="0.2">
      <c r="A213" s="8"/>
      <c r="B213" s="8"/>
      <c r="C213" s="8"/>
      <c r="D213" s="8"/>
      <c r="E213" s="8"/>
      <c r="F213" s="8"/>
      <c r="G213" s="52"/>
      <c r="H213" s="8"/>
      <c r="I213" s="52"/>
      <c r="J213" s="8"/>
    </row>
    <row r="214" spans="1:10" ht="15" customHeight="1" x14ac:dyDescent="0.2">
      <c r="A214" s="8"/>
      <c r="B214" s="8"/>
      <c r="C214" s="8"/>
      <c r="D214" s="8"/>
      <c r="E214" s="8"/>
      <c r="F214" s="8"/>
      <c r="G214" s="52"/>
      <c r="H214" s="8"/>
      <c r="I214" s="52"/>
      <c r="J214" s="8"/>
    </row>
    <row r="215" spans="1:10" ht="15" customHeight="1" x14ac:dyDescent="0.2">
      <c r="A215" s="8"/>
      <c r="B215" s="8"/>
      <c r="C215" s="8"/>
      <c r="D215" s="8"/>
      <c r="E215" s="8"/>
      <c r="F215" s="8"/>
      <c r="G215" s="52"/>
      <c r="H215" s="8"/>
      <c r="I215" s="52"/>
      <c r="J215" s="8"/>
    </row>
    <row r="216" spans="1:10" ht="15" customHeight="1" x14ac:dyDescent="0.2">
      <c r="A216" s="8"/>
      <c r="B216" s="8"/>
      <c r="C216" s="8"/>
      <c r="D216" s="8"/>
      <c r="E216" s="8"/>
      <c r="F216" s="8"/>
      <c r="G216" s="52"/>
      <c r="H216" s="8"/>
      <c r="I216" s="52"/>
      <c r="J216" s="8"/>
    </row>
    <row r="217" spans="1:10" ht="15" customHeight="1" x14ac:dyDescent="0.2">
      <c r="A217" s="8"/>
      <c r="B217" s="8"/>
      <c r="C217" s="8"/>
      <c r="D217" s="8"/>
      <c r="E217" s="8"/>
      <c r="F217" s="8"/>
      <c r="G217" s="52"/>
      <c r="H217" s="8"/>
      <c r="I217" s="52"/>
      <c r="J217" s="8"/>
    </row>
    <row r="218" spans="1:10" ht="1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</row>
    <row r="219" spans="1:10" ht="1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</row>
    <row r="220" spans="1:10" ht="1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</row>
    <row r="221" spans="1:10" ht="1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</row>
    <row r="222" spans="1:10" ht="1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</row>
    <row r="223" spans="1:10" ht="1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</row>
  </sheetData>
  <sortState xmlns:xlrd2="http://schemas.microsoft.com/office/spreadsheetml/2017/richdata2" ref="A114:J122">
    <sortCondition ref="B114:B122"/>
  </sortState>
  <dataConsolidate/>
  <mergeCells count="181">
    <mergeCell ref="B74:G74"/>
    <mergeCell ref="B78:G78"/>
    <mergeCell ref="B98:G98"/>
    <mergeCell ref="B85:E85"/>
    <mergeCell ref="B87:E87"/>
    <mergeCell ref="B88:E88"/>
    <mergeCell ref="A83:E83"/>
    <mergeCell ref="F83:G83"/>
    <mergeCell ref="B102:F102"/>
    <mergeCell ref="B93:E93"/>
    <mergeCell ref="F93:G93"/>
    <mergeCell ref="B103:F103"/>
    <mergeCell ref="F85:G85"/>
    <mergeCell ref="F84:G84"/>
    <mergeCell ref="B45:I45"/>
    <mergeCell ref="B99:G99"/>
    <mergeCell ref="F91:G91"/>
    <mergeCell ref="F92:G92"/>
    <mergeCell ref="F94:G94"/>
    <mergeCell ref="F86:G86"/>
    <mergeCell ref="F87:G87"/>
    <mergeCell ref="F88:G88"/>
    <mergeCell ref="F89:G89"/>
    <mergeCell ref="F90:G90"/>
    <mergeCell ref="A96:J96"/>
    <mergeCell ref="B94:E94"/>
    <mergeCell ref="B92:E92"/>
    <mergeCell ref="B79:G79"/>
    <mergeCell ref="B80:G80"/>
    <mergeCell ref="A52:I52"/>
    <mergeCell ref="H74:J74"/>
    <mergeCell ref="H75:J75"/>
    <mergeCell ref="H97:J97"/>
    <mergeCell ref="H98:J98"/>
    <mergeCell ref="H99:J99"/>
    <mergeCell ref="G14:J14"/>
    <mergeCell ref="A33:J33"/>
    <mergeCell ref="A31:I31"/>
    <mergeCell ref="A35:I35"/>
    <mergeCell ref="A37:J37"/>
    <mergeCell ref="B20:I20"/>
    <mergeCell ref="B21:I21"/>
    <mergeCell ref="B22:I22"/>
    <mergeCell ref="B23:I23"/>
    <mergeCell ref="B24:I24"/>
    <mergeCell ref="B28:I28"/>
    <mergeCell ref="B29:I29"/>
    <mergeCell ref="B30:I30"/>
    <mergeCell ref="B44:I44"/>
    <mergeCell ref="B38:I38"/>
    <mergeCell ref="B86:E86"/>
    <mergeCell ref="B34:I34"/>
    <mergeCell ref="B89:E89"/>
    <mergeCell ref="B90:E90"/>
    <mergeCell ref="B91:E91"/>
    <mergeCell ref="B84:E84"/>
    <mergeCell ref="A167:F167"/>
    <mergeCell ref="A101:J101"/>
    <mergeCell ref="A63:I63"/>
    <mergeCell ref="A61:I61"/>
    <mergeCell ref="A71:I71"/>
    <mergeCell ref="A65:J65"/>
    <mergeCell ref="B66:I66"/>
    <mergeCell ref="B67:I67"/>
    <mergeCell ref="B68:I68"/>
    <mergeCell ref="B69:H69"/>
    <mergeCell ref="B70:I70"/>
    <mergeCell ref="A77:J77"/>
    <mergeCell ref="A73:J73"/>
    <mergeCell ref="A82:J82"/>
    <mergeCell ref="B113:F113"/>
    <mergeCell ref="B114:F114"/>
    <mergeCell ref="B115:F115"/>
    <mergeCell ref="B141:F141"/>
    <mergeCell ref="B142:F142"/>
    <mergeCell ref="B143:F143"/>
    <mergeCell ref="B116:F116"/>
    <mergeCell ref="B130:F130"/>
    <mergeCell ref="B131:F131"/>
    <mergeCell ref="B132:F132"/>
    <mergeCell ref="A1:J1"/>
    <mergeCell ref="A2:E2"/>
    <mergeCell ref="A27:J27"/>
    <mergeCell ref="A11:E11"/>
    <mergeCell ref="A12:E12"/>
    <mergeCell ref="A3:E3"/>
    <mergeCell ref="A4:E4"/>
    <mergeCell ref="A6:E6"/>
    <mergeCell ref="A7:E7"/>
    <mergeCell ref="A14:E14"/>
    <mergeCell ref="F2:J2"/>
    <mergeCell ref="F3:J3"/>
    <mergeCell ref="F8:J8"/>
    <mergeCell ref="F9:J9"/>
    <mergeCell ref="F10:J10"/>
    <mergeCell ref="F11:J11"/>
    <mergeCell ref="F12:J12"/>
    <mergeCell ref="G6:J6"/>
    <mergeCell ref="A10:E10"/>
    <mergeCell ref="A16:I16"/>
    <mergeCell ref="A25:I25"/>
    <mergeCell ref="B17:I17"/>
    <mergeCell ref="B18:I18"/>
    <mergeCell ref="B19:I19"/>
    <mergeCell ref="B152:F152"/>
    <mergeCell ref="B150:F150"/>
    <mergeCell ref="B117:F117"/>
    <mergeCell ref="B118:F118"/>
    <mergeCell ref="B119:F119"/>
    <mergeCell ref="B120:F120"/>
    <mergeCell ref="B151:F151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53:F153"/>
    <mergeCell ref="B163:F163"/>
    <mergeCell ref="B164:F164"/>
    <mergeCell ref="B165:F165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A48:J48"/>
    <mergeCell ref="A46:I46"/>
    <mergeCell ref="B148:F148"/>
    <mergeCell ref="B149:F149"/>
    <mergeCell ref="B108:F108"/>
    <mergeCell ref="B109:F109"/>
    <mergeCell ref="B104:F104"/>
    <mergeCell ref="B105:F105"/>
    <mergeCell ref="B106:F106"/>
    <mergeCell ref="B112:F112"/>
    <mergeCell ref="B133:F133"/>
    <mergeCell ref="B134:F134"/>
    <mergeCell ref="B110:F110"/>
    <mergeCell ref="B111:F111"/>
    <mergeCell ref="B107:F107"/>
    <mergeCell ref="B145:F145"/>
    <mergeCell ref="B146:F146"/>
    <mergeCell ref="B136:F136"/>
    <mergeCell ref="B137:F137"/>
    <mergeCell ref="B138:F138"/>
    <mergeCell ref="B139:F139"/>
    <mergeCell ref="B144:F144"/>
    <mergeCell ref="B135:F135"/>
    <mergeCell ref="B140:F140"/>
    <mergeCell ref="A13:E13"/>
    <mergeCell ref="F13:J13"/>
    <mergeCell ref="A5:E5"/>
    <mergeCell ref="F5:J5"/>
    <mergeCell ref="F4:J4"/>
    <mergeCell ref="F7:J7"/>
    <mergeCell ref="B147:F147"/>
    <mergeCell ref="B39:I39"/>
    <mergeCell ref="B40:I40"/>
    <mergeCell ref="B41:I41"/>
    <mergeCell ref="B42:I42"/>
    <mergeCell ref="B43:I43"/>
    <mergeCell ref="A54:J54"/>
    <mergeCell ref="B49:I49"/>
    <mergeCell ref="B50:I50"/>
    <mergeCell ref="B51:I51"/>
    <mergeCell ref="B55:I55"/>
    <mergeCell ref="B56:I56"/>
    <mergeCell ref="B57:I57"/>
    <mergeCell ref="B58:I58"/>
    <mergeCell ref="B59:I59"/>
    <mergeCell ref="B60:I60"/>
    <mergeCell ref="A8:E8"/>
    <mergeCell ref="A9:E9"/>
  </mergeCells>
  <conditionalFormatting sqref="B94">
    <cfRule type="cellIs" dxfId="5" priority="1" operator="greaterThan">
      <formula>0</formula>
    </cfRule>
  </conditionalFormatting>
  <conditionalFormatting sqref="F4:F5 F8:F12 F14 G6 J103:J165">
    <cfRule type="cellIs" dxfId="4" priority="84" operator="greaterThan">
      <formula>0</formula>
    </cfRule>
  </conditionalFormatting>
  <conditionalFormatting sqref="F4:F5 F8:F14 H79:I81 J81 H84:I85 H86:H87 H88:I88 H89:H90 H91:I92 H93 H94:I94 H98:J99 G103:G165 I103:I165">
    <cfRule type="cellIs" dxfId="3" priority="83" operator="greaterThan">
      <formula>0</formula>
    </cfRule>
  </conditionalFormatting>
  <conditionalFormatting sqref="F4:F7">
    <cfRule type="notContainsBlanks" dxfId="2" priority="86">
      <formula>LEN(TRIM(F4))&gt;0</formula>
    </cfRule>
  </conditionalFormatting>
  <dataValidations count="5">
    <dataValidation type="decimal" operator="greaterThanOrEqual" allowBlank="1" showInputMessage="1" showErrorMessage="1" sqref="F8:F14 J69 G103:J165" xr:uid="{00000000-0002-0000-0100-000000000000}">
      <formula1>0</formula1>
    </dataValidation>
    <dataValidation operator="greaterThanOrEqual" allowBlank="1" showInputMessage="1" showErrorMessage="1" sqref="G14" xr:uid="{00000000-0002-0000-0100-000001000000}"/>
    <dataValidation type="list" showInputMessage="1" showErrorMessage="1" sqref="F7" xr:uid="{00000000-0002-0000-0100-000002000000}">
      <formula1>$N$1:$N$3</formula1>
    </dataValidation>
    <dataValidation type="list" operator="greaterThan" allowBlank="1" showInputMessage="1" showErrorMessage="1" sqref="F6" xr:uid="{00000000-0002-0000-0100-000003000000}">
      <formula1>$M$1:$M$2</formula1>
    </dataValidation>
    <dataValidation operator="greaterThan" allowBlank="1" showInputMessage="1" showErrorMessage="1" sqref="G6" xr:uid="{00000000-0002-0000-0100-000004000000}"/>
  </dataValidations>
  <pageMargins left="0.6692913385826772" right="0.15748031496062992" top="0.43307086614173229" bottom="0.31496062992125984" header="0.23622047244094491" footer="0.11811023622047245"/>
  <pageSetup paperSize="9" scale="75" fitToHeight="2" orientation="portrait" r:id="rId1"/>
  <headerFooter>
    <oddHeader>&amp;C&amp;"-,Negrito"PLANILHA DE COMPOSIÇÃO DE CUSTOS</oddHeader>
    <oddFooter>&amp;R&amp;8&amp;P/&amp;N</oddFooter>
  </headerFooter>
  <rowBreaks count="1" manualBreakCount="1">
    <brk id="81" max="9" man="1"/>
  </rowBreaks>
  <ignoredErrors>
    <ignoredError sqref="I103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MG478"/>
  <sheetViews>
    <sheetView showGridLines="0" workbookViewId="0">
      <pane xSplit="7" ySplit="2" topLeftCell="H3" activePane="bottomRight" state="frozen"/>
      <selection sqref="A1:H1"/>
      <selection pane="topRight" sqref="A1:H1"/>
      <selection pane="bottomLeft" sqref="A1:H1"/>
      <selection pane="bottomRight" activeCell="I4" sqref="I4"/>
    </sheetView>
  </sheetViews>
  <sheetFormatPr defaultColWidth="9.140625" defaultRowHeight="12" x14ac:dyDescent="0.25"/>
  <cols>
    <col min="1" max="1" width="4" style="5" customWidth="1"/>
    <col min="2" max="2" width="15.140625" style="5" customWidth="1"/>
    <col min="3" max="3" width="7.7109375" style="5" customWidth="1"/>
    <col min="4" max="4" width="31" style="27" customWidth="1"/>
    <col min="5" max="8" width="8.7109375" style="27" customWidth="1"/>
    <col min="9" max="9" width="8.7109375" style="96" customWidth="1"/>
    <col min="10" max="10" width="8.7109375" style="27" hidden="1" customWidth="1"/>
    <col min="11" max="11" width="10" style="27" customWidth="1"/>
    <col min="12" max="12" width="10" style="27" hidden="1" customWidth="1"/>
    <col min="13" max="13" width="13.85546875" style="28" customWidth="1"/>
    <col min="14" max="14" width="10.28515625" style="28" customWidth="1"/>
    <col min="15" max="15" width="10.85546875" style="28" bestFit="1" customWidth="1"/>
    <col min="16" max="16" width="9.140625" style="28" customWidth="1"/>
    <col min="17" max="17" width="8.28515625" style="28" customWidth="1"/>
    <col min="18" max="18" width="10.28515625" style="29" customWidth="1"/>
    <col min="19" max="19" width="7.42578125" style="29" customWidth="1"/>
    <col min="20" max="20" width="10.85546875" style="29" customWidth="1"/>
    <col min="21" max="21" width="10.85546875" style="29" hidden="1" customWidth="1"/>
    <col min="22" max="22" width="14.85546875" style="29" bestFit="1" customWidth="1"/>
    <col min="23" max="23" width="12.7109375" style="24" customWidth="1"/>
    <col min="24" max="24" width="1.42578125" style="24" customWidth="1"/>
    <col min="25" max="25" width="11" style="24" customWidth="1"/>
    <col min="26" max="26" width="9.7109375" style="24" customWidth="1"/>
    <col min="27" max="27" width="1.28515625" style="24" customWidth="1"/>
    <col min="28" max="29" width="12.140625" style="24" customWidth="1"/>
    <col min="30" max="30" width="12.140625" style="24" hidden="1" customWidth="1"/>
    <col min="31" max="345" width="9.140625" style="24"/>
    <col min="346" max="16384" width="9.140625" style="5"/>
  </cols>
  <sheetData>
    <row r="1" spans="1:345" ht="21" customHeight="1" x14ac:dyDescent="0.25">
      <c r="A1" s="350" t="s">
        <v>124</v>
      </c>
      <c r="B1" s="350" t="s">
        <v>132</v>
      </c>
      <c r="C1" s="350" t="s">
        <v>133</v>
      </c>
      <c r="D1" s="350" t="s">
        <v>134</v>
      </c>
      <c r="E1" s="348" t="s">
        <v>135</v>
      </c>
      <c r="F1" s="348" t="s">
        <v>136</v>
      </c>
      <c r="G1" s="348" t="s">
        <v>137</v>
      </c>
      <c r="H1" s="348" t="s">
        <v>138</v>
      </c>
      <c r="I1" s="354" t="s">
        <v>139</v>
      </c>
      <c r="J1" s="354" t="s">
        <v>140</v>
      </c>
      <c r="K1" s="348" t="s">
        <v>141</v>
      </c>
      <c r="L1" s="348" t="s">
        <v>142</v>
      </c>
      <c r="M1" s="348" t="s">
        <v>143</v>
      </c>
      <c r="N1" s="348" t="s">
        <v>144</v>
      </c>
      <c r="O1" s="348" t="s">
        <v>145</v>
      </c>
      <c r="P1" s="348" t="s">
        <v>146</v>
      </c>
      <c r="Q1" s="348" t="s">
        <v>147</v>
      </c>
      <c r="R1" s="348" t="s">
        <v>148</v>
      </c>
      <c r="S1" s="348" t="s">
        <v>149</v>
      </c>
      <c r="T1" s="348" t="s">
        <v>150</v>
      </c>
      <c r="U1" s="348" t="s">
        <v>151</v>
      </c>
      <c r="V1" s="348" t="s">
        <v>152</v>
      </c>
      <c r="W1" s="348" t="s">
        <v>153</v>
      </c>
      <c r="X1" s="71"/>
      <c r="Y1" s="348" t="s">
        <v>154</v>
      </c>
      <c r="Z1" s="348" t="s">
        <v>155</v>
      </c>
      <c r="AB1" s="348" t="s">
        <v>156</v>
      </c>
      <c r="AC1" s="348" t="s">
        <v>157</v>
      </c>
      <c r="AD1" s="352" t="s">
        <v>244</v>
      </c>
      <c r="MG1" s="5"/>
    </row>
    <row r="2" spans="1:345" ht="50.45" customHeight="1" x14ac:dyDescent="0.25">
      <c r="A2" s="351"/>
      <c r="B2" s="351"/>
      <c r="C2" s="351"/>
      <c r="D2" s="351"/>
      <c r="E2" s="349"/>
      <c r="F2" s="349"/>
      <c r="G2" s="349"/>
      <c r="H2" s="349"/>
      <c r="I2" s="355"/>
      <c r="J2" s="355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71"/>
      <c r="Y2" s="349"/>
      <c r="Z2" s="349"/>
      <c r="AB2" s="349"/>
      <c r="AC2" s="349"/>
      <c r="AD2" s="353"/>
      <c r="MG2" s="5"/>
    </row>
    <row r="3" spans="1:345" s="25" customFormat="1" ht="40.15" customHeight="1" x14ac:dyDescent="0.25">
      <c r="A3" s="20">
        <v>1</v>
      </c>
      <c r="B3" s="21" t="str">
        <f>VLOOKUP($A3,'Indicadores Financeiros'!$A$103:$J$262,2,FALSE)</f>
        <v>São Paulo SP - Diversos Prédios</v>
      </c>
      <c r="C3" s="2">
        <v>550652</v>
      </c>
      <c r="D3" s="6" t="str">
        <f>VLOOKUP($C3,'Tabela de Códigos e Valores'!$A:$K,2,FALSE)</f>
        <v>Prestação de Serviços de Copeiro/Copeira - 44 horas/semanais - segunda a sexta-feira</v>
      </c>
      <c r="E3" s="6" t="str">
        <f>VLOOKUP($C3,'Tabela de Códigos e Valores'!$A:$K,5,FALSE)</f>
        <v>Posto</v>
      </c>
      <c r="F3" s="6">
        <f>VLOOKUP($A3,'Indicadores Financeiros'!$A$103:$J$1165,10,FALSE)</f>
        <v>1</v>
      </c>
      <c r="G3" s="6" t="str">
        <f>VLOOKUP($C3,'Tabela de Códigos e Valores'!$A:$K,6,FALSE)</f>
        <v>Mensal</v>
      </c>
      <c r="H3" s="243">
        <f>VLOOKUP($C3,'Tabela de Códigos e Valores'!$A:$AF,7,FALSE)</f>
        <v>1</v>
      </c>
      <c r="I3" s="116">
        <f>VLOOKUP($C3,'Tabela de Códigos e Valores'!$A:$AF,8,FALSE)</f>
        <v>21</v>
      </c>
      <c r="J3" s="116">
        <f>VLOOKUP($C3,'Tabela de Códigos e Valores'!$A:$AF,9,FALSE)</f>
        <v>21</v>
      </c>
      <c r="K3" s="153">
        <v>88</v>
      </c>
      <c r="L3" s="159">
        <f t="shared" ref="L3" si="0">ROUND(J3*K3,2)</f>
        <v>1848</v>
      </c>
      <c r="M3" s="116">
        <f>VLOOKUP($C3,'Tabela de Códigos e Valores'!$A:$AF,12,FALSE)</f>
        <v>1729.04</v>
      </c>
      <c r="N3" s="116">
        <f>VLOOKUP($C3,'Tabela de Códigos e Valores'!$A:$AF,13,FALSE)</f>
        <v>1347.26</v>
      </c>
      <c r="O3" s="116">
        <f>VLOOKUP($C3,'Tabela de Códigos e Valores'!$A:$AF,25,FALSE)</f>
        <v>635.36</v>
      </c>
      <c r="P3" s="116">
        <f>IF(ROUND((VLOOKUP($B3,'Indicadores Financeiros'!$B$103:$J$262,8,FALSE)*I3)-(VLOOKUP($C3,'Tabela de Códigos e Valores'!A:J,10,FALSE)*6%),2)&lt;0,0,ROUND((VLOOKUP($B3,'Indicadores Financeiros'!$B$103:$J$262,8,FALSE)*I3)-(VLOOKUP($C3,'Tabela de Códigos e Valores'!A:J,10,FALSE)*6%),2))</f>
        <v>126.84</v>
      </c>
      <c r="Q3" s="116">
        <f>VLOOKUP($C3,'Tabela de Códigos e Valores'!$A:$AF,27,FALSE)</f>
        <v>357.69</v>
      </c>
      <c r="R3" s="23">
        <f>ROUND(SUM(M3:Q3),2)</f>
        <v>4196.1899999999996</v>
      </c>
      <c r="S3" s="117">
        <f>VLOOKUP($A3,'Indicadores Financeiros'!$A$103:$J$165,8,FALSE)</f>
        <v>0.27810000000000001</v>
      </c>
      <c r="T3" s="23">
        <f t="shared" ref="T3:T4" si="1">ROUND(R3*(1+S3),2)</f>
        <v>5363.15</v>
      </c>
      <c r="U3" s="31">
        <f t="shared" ref="U3" si="2">ROUND(IF(T3=0,0,T3/I3),2)</f>
        <v>255.39</v>
      </c>
      <c r="V3" s="31">
        <f t="shared" ref="V3" si="3">ROUND(T3*K3,2)</f>
        <v>471957.2</v>
      </c>
      <c r="W3" s="61">
        <f>ROUND(V3*ROUND(('Indicadores Financeiros'!$F$14-F3+1),2),2)</f>
        <v>5663486.4000000004</v>
      </c>
      <c r="X3" s="71"/>
      <c r="Y3" s="61">
        <f t="shared" ref="Y3" si="4">IF(E3="Posto",M3,0)*K3*H3</f>
        <v>152155.51999999999</v>
      </c>
      <c r="Z3" s="61">
        <f>ROUND('Indicadores Financeiros'!$J$71*$Y3,2)</f>
        <v>48674.55</v>
      </c>
      <c r="AA3" s="24"/>
      <c r="AB3" s="22">
        <f t="shared" ref="AB3:AB4" si="5">IF(T3=0,0,T3/I3)</f>
        <v>255.38809523809522</v>
      </c>
      <c r="AC3" s="22">
        <f>ROUND((ROUND(VLOOKUP($C3,'Tabela de Códigos e Valores'!$A:$AC,22,FALSE)/I3,2)+ROUND(P3/I3,2)+ROUND(M3*'Indicadores Financeiros'!$J$61/I3,2))*(1+S3),2)</f>
        <v>49.03</v>
      </c>
      <c r="AD3" s="22">
        <f>'Indicadores Financeiros'!$J$93*(1+'Relatório Custo'!S3)</f>
        <v>0</v>
      </c>
      <c r="AE3" s="30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</row>
    <row r="4" spans="1:345" s="25" customFormat="1" ht="40.15" customHeight="1" x14ac:dyDescent="0.25">
      <c r="A4" s="20">
        <v>1</v>
      </c>
      <c r="B4" s="21" t="str">
        <f>VLOOKUP($A4,'Indicadores Financeiros'!$A$103:$J$262,2,FALSE)</f>
        <v>São Paulo SP - Diversos Prédios</v>
      </c>
      <c r="C4" s="2">
        <v>550653</v>
      </c>
      <c r="D4" s="6" t="str">
        <f>VLOOKUP($C4,'Tabela de Códigos e Valores'!$A:$K,2,FALSE)</f>
        <v>Prestação de Serviços de Garçom/Garçonete - 44 horas/semanais -segunda a sexta-feira</v>
      </c>
      <c r="E4" s="6" t="str">
        <f>VLOOKUP($C4,'Tabela de Códigos e Valores'!$A:$K,5,FALSE)</f>
        <v>Posto</v>
      </c>
      <c r="F4" s="6">
        <f>VLOOKUP($A4,'Indicadores Financeiros'!$A$103:$J$1165,10,FALSE)</f>
        <v>1</v>
      </c>
      <c r="G4" s="6" t="str">
        <f>VLOOKUP($C4,'Tabela de Códigos e Valores'!$A:$K,6,FALSE)</f>
        <v>Mensal</v>
      </c>
      <c r="H4" s="243">
        <f>VLOOKUP($C4,'Tabela de Códigos e Valores'!$A:$AF,7,FALSE)</f>
        <v>1</v>
      </c>
      <c r="I4" s="116">
        <f>VLOOKUP($C4,'Tabela de Códigos e Valores'!$A:$AF,8,FALSE)</f>
        <v>21</v>
      </c>
      <c r="J4" s="116">
        <f>VLOOKUP($C4,'Tabela de Códigos e Valores'!$A:$AF,9,FALSE)</f>
        <v>21</v>
      </c>
      <c r="K4" s="153">
        <v>32</v>
      </c>
      <c r="L4" s="159">
        <f>ROUND(J4*K4,2)</f>
        <v>672</v>
      </c>
      <c r="M4" s="116">
        <f>VLOOKUP($C4,'Tabela de Códigos e Valores'!$A:$AF,12,FALSE)</f>
        <v>1729.04</v>
      </c>
      <c r="N4" s="116">
        <f>VLOOKUP($C4,'Tabela de Códigos e Valores'!$A:$AF,13,FALSE)</f>
        <v>1347.26</v>
      </c>
      <c r="O4" s="116">
        <f>VLOOKUP($C4,'Tabela de Códigos e Valores'!$A:$AF,25,FALSE)</f>
        <v>635.36</v>
      </c>
      <c r="P4" s="116">
        <f>IF(ROUND((VLOOKUP($B4,'Indicadores Financeiros'!$B$103:$J$262,8,FALSE)*I4)-(VLOOKUP($C4,'Tabela de Códigos e Valores'!A:J,10,FALSE)*6%),2)&lt;0,0,ROUND((VLOOKUP($B4,'Indicadores Financeiros'!$B$103:$J$262,8,FALSE)*I4)-(VLOOKUP($C4,'Tabela de Códigos e Valores'!A:J,10,FALSE)*6%),2))</f>
        <v>126.84</v>
      </c>
      <c r="Q4" s="116">
        <f>VLOOKUP($C4,'Tabela de Códigos e Valores'!$A:$AF,27,FALSE)</f>
        <v>339.47</v>
      </c>
      <c r="R4" s="23">
        <f>ROUND(SUM(M4:Q4),2)</f>
        <v>4177.97</v>
      </c>
      <c r="S4" s="117">
        <f>VLOOKUP($A4,'Indicadores Financeiros'!$A$103:$J$165,8,FALSE)</f>
        <v>0.27810000000000001</v>
      </c>
      <c r="T4" s="23">
        <f t="shared" si="1"/>
        <v>5339.86</v>
      </c>
      <c r="U4" s="31">
        <f>ROUND(IF(T4=0,0,T4/I4),2)</f>
        <v>254.28</v>
      </c>
      <c r="V4" s="31">
        <f>ROUND(T4*K4,2)</f>
        <v>170875.51999999999</v>
      </c>
      <c r="W4" s="61">
        <f>ROUND(V4*ROUND(('Indicadores Financeiros'!$F$14-F4+1),2),2)</f>
        <v>2050506.24</v>
      </c>
      <c r="X4" s="71"/>
      <c r="Y4" s="61">
        <f>IF(E4="Posto",M4,0)*K4*H4</f>
        <v>55329.279999999999</v>
      </c>
      <c r="Z4" s="61">
        <f>ROUND('Indicadores Financeiros'!$J$71*$Y4,2)</f>
        <v>17699.84</v>
      </c>
      <c r="AA4" s="24"/>
      <c r="AB4" s="22">
        <f t="shared" si="5"/>
        <v>254.27904761904762</v>
      </c>
      <c r="AC4" s="22">
        <f>ROUND((ROUND(VLOOKUP($C4,'Tabela de Códigos e Valores'!$A:$AC,22,FALSE)/I4,2)+ROUND(P4/I4,2)+ROUND(M4*'Indicadores Financeiros'!$J$61/I4,2))*(1+S4),2)</f>
        <v>49.03</v>
      </c>
      <c r="AD4" s="22">
        <f>'Indicadores Financeiros'!$J$93*(1+'Relatório Custo'!S4)</f>
        <v>0</v>
      </c>
      <c r="AE4" s="30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</row>
    <row r="5" spans="1:345" s="25" customFormat="1" x14ac:dyDescent="0.25">
      <c r="A5" s="20"/>
      <c r="B5" s="21"/>
      <c r="C5" s="2"/>
      <c r="D5" s="6"/>
      <c r="E5" s="6"/>
      <c r="F5" s="6"/>
      <c r="G5" s="6"/>
      <c r="H5" s="243"/>
      <c r="I5" s="116"/>
      <c r="J5" s="116"/>
      <c r="K5" s="153"/>
      <c r="L5" s="159"/>
      <c r="M5" s="116"/>
      <c r="N5" s="116"/>
      <c r="O5" s="116"/>
      <c r="P5" s="116"/>
      <c r="Q5" s="116"/>
      <c r="R5" s="23"/>
      <c r="S5" s="117"/>
      <c r="T5" s="23"/>
      <c r="U5" s="31"/>
      <c r="V5" s="31"/>
      <c r="W5" s="61"/>
      <c r="X5" s="71"/>
      <c r="Y5" s="61"/>
      <c r="Z5" s="61"/>
      <c r="AA5" s="24"/>
      <c r="AB5" s="22"/>
      <c r="AC5" s="22"/>
      <c r="AD5" s="22"/>
      <c r="AE5" s="30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</row>
    <row r="6" spans="1:345" s="25" customFormat="1" x14ac:dyDescent="0.25">
      <c r="A6" s="20"/>
      <c r="B6" s="21"/>
      <c r="C6" s="2"/>
      <c r="D6" s="6"/>
      <c r="E6" s="6"/>
      <c r="F6" s="6"/>
      <c r="G6" s="6"/>
      <c r="H6" s="243"/>
      <c r="I6" s="116"/>
      <c r="J6" s="116"/>
      <c r="K6" s="153"/>
      <c r="L6" s="159"/>
      <c r="M6" s="116"/>
      <c r="N6" s="116"/>
      <c r="O6" s="116"/>
      <c r="P6" s="116"/>
      <c r="Q6" s="116"/>
      <c r="R6" s="23"/>
      <c r="S6" s="117"/>
      <c r="T6" s="23"/>
      <c r="U6" s="31"/>
      <c r="V6" s="31"/>
      <c r="W6" s="61"/>
      <c r="X6" s="71"/>
      <c r="Y6" s="61"/>
      <c r="Z6" s="61"/>
      <c r="AA6" s="24"/>
      <c r="AB6" s="22"/>
      <c r="AC6" s="22"/>
      <c r="AD6" s="22"/>
      <c r="AE6" s="30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</row>
    <row r="7" spans="1:345" s="24" customFormat="1" x14ac:dyDescent="0.25">
      <c r="A7" s="69"/>
      <c r="B7" s="70"/>
      <c r="C7" s="70"/>
      <c r="D7" s="70"/>
      <c r="E7" s="70"/>
      <c r="F7" s="70"/>
      <c r="G7" s="70"/>
      <c r="H7" s="70"/>
      <c r="I7" s="95"/>
      <c r="J7" s="70"/>
      <c r="K7" s="70"/>
      <c r="L7" s="70"/>
      <c r="M7" s="70"/>
      <c r="N7" s="70"/>
      <c r="O7" s="70"/>
      <c r="P7" s="70"/>
      <c r="Q7" s="70"/>
      <c r="R7" s="118"/>
      <c r="S7" s="70"/>
      <c r="T7" s="70"/>
      <c r="U7" s="70"/>
      <c r="V7" s="31">
        <f>SUBTOTAL(9,V3:V6)</f>
        <v>642832.72</v>
      </c>
      <c r="W7" s="31">
        <f>SUBTOTAL(9,W3:W6)</f>
        <v>7713992.6400000006</v>
      </c>
      <c r="X7" s="19"/>
      <c r="Y7" s="31">
        <f>SUBTOTAL(9,Y3:Y6)</f>
        <v>207484.79999999999</v>
      </c>
      <c r="Z7" s="31">
        <f>SUBTOTAL(9,Z3:Z6)</f>
        <v>66374.39</v>
      </c>
    </row>
    <row r="8" spans="1:345" s="24" customFormat="1" x14ac:dyDescent="0.25">
      <c r="A8" s="101"/>
      <c r="B8" s="101"/>
      <c r="C8" s="101"/>
      <c r="D8" s="101"/>
      <c r="E8" s="101"/>
      <c r="F8" s="101"/>
      <c r="G8" s="101"/>
      <c r="I8" s="55"/>
      <c r="M8" s="55"/>
      <c r="N8" s="26"/>
      <c r="O8" s="26"/>
      <c r="P8" s="26"/>
      <c r="Q8" s="26"/>
      <c r="R8" s="30"/>
      <c r="S8" s="30"/>
      <c r="T8" s="30"/>
      <c r="U8" s="30"/>
      <c r="V8" s="30"/>
      <c r="W8" s="55"/>
    </row>
    <row r="9" spans="1:345" s="24" customFormat="1" ht="15" x14ac:dyDescent="0.25">
      <c r="A9" s="27"/>
      <c r="B9" s="169" t="s">
        <v>158</v>
      </c>
      <c r="C9" s="167"/>
      <c r="D9" s="167"/>
      <c r="E9" s="167"/>
      <c r="F9" s="167"/>
      <c r="G9" s="168"/>
      <c r="H9" s="19"/>
      <c r="I9" s="55"/>
      <c r="M9" s="26"/>
      <c r="N9" s="26"/>
      <c r="O9" s="26"/>
      <c r="P9" s="26"/>
      <c r="Q9" s="26"/>
      <c r="W9" s="244"/>
    </row>
    <row r="10" spans="1:345" s="24" customFormat="1" ht="15" customHeight="1" x14ac:dyDescent="0.25">
      <c r="A10" s="27"/>
      <c r="B10" s="342" t="s">
        <v>159</v>
      </c>
      <c r="C10" s="343"/>
      <c r="D10" s="343"/>
      <c r="E10" s="343"/>
      <c r="F10" s="343"/>
      <c r="G10" s="344"/>
      <c r="H10" s="19"/>
      <c r="I10" s="55"/>
      <c r="M10" s="26"/>
      <c r="N10" s="26"/>
      <c r="O10" s="26"/>
      <c r="P10" s="26"/>
      <c r="Q10" s="26"/>
    </row>
    <row r="11" spans="1:345" s="24" customFormat="1" ht="15" customHeight="1" x14ac:dyDescent="0.25">
      <c r="A11" s="27"/>
      <c r="B11" s="342"/>
      <c r="C11" s="343"/>
      <c r="D11" s="343"/>
      <c r="E11" s="343"/>
      <c r="F11" s="343"/>
      <c r="G11" s="344"/>
      <c r="H11" s="19"/>
      <c r="I11" s="55"/>
      <c r="M11" s="26"/>
      <c r="N11" s="26"/>
      <c r="O11" s="26"/>
      <c r="P11" s="26"/>
      <c r="Q11" s="26"/>
      <c r="W11" s="30"/>
    </row>
    <row r="12" spans="1:345" s="24" customFormat="1" ht="15" customHeight="1" x14ac:dyDescent="0.25">
      <c r="A12" s="27"/>
      <c r="B12" s="345"/>
      <c r="C12" s="346"/>
      <c r="D12" s="346"/>
      <c r="E12" s="346"/>
      <c r="F12" s="346"/>
      <c r="G12" s="347"/>
      <c r="H12" s="19"/>
      <c r="I12" s="55"/>
      <c r="M12" s="26"/>
      <c r="N12" s="26"/>
      <c r="O12" s="26"/>
      <c r="P12" s="26"/>
      <c r="Q12" s="26"/>
    </row>
    <row r="13" spans="1:345" s="24" customFormat="1" x14ac:dyDescent="0.25">
      <c r="A13" s="27"/>
      <c r="B13" s="233"/>
      <c r="C13" s="234"/>
      <c r="D13" s="234"/>
      <c r="E13" s="234"/>
      <c r="F13" s="234"/>
      <c r="G13" s="235"/>
      <c r="H13" s="19"/>
      <c r="I13" s="55"/>
      <c r="M13" s="26"/>
      <c r="N13" s="26"/>
      <c r="O13" s="26"/>
      <c r="P13" s="26"/>
      <c r="Q13" s="26"/>
    </row>
    <row r="14" spans="1:345" s="24" customFormat="1" x14ac:dyDescent="0.25">
      <c r="A14" s="27"/>
      <c r="B14" s="236"/>
      <c r="C14" s="166"/>
      <c r="D14" s="166"/>
      <c r="E14" s="166"/>
      <c r="F14" s="166"/>
      <c r="G14" s="237"/>
      <c r="H14" s="19"/>
      <c r="I14" s="55"/>
      <c r="M14" s="26"/>
      <c r="N14" s="26"/>
      <c r="O14" s="26"/>
      <c r="P14" s="26"/>
      <c r="Q14" s="26"/>
    </row>
    <row r="15" spans="1:345" s="24" customFormat="1" x14ac:dyDescent="0.25">
      <c r="A15" s="27"/>
      <c r="B15" s="236"/>
      <c r="C15" s="166"/>
      <c r="D15" s="166"/>
      <c r="E15" s="166"/>
      <c r="F15" s="166"/>
      <c r="G15" s="237"/>
      <c r="H15" s="19"/>
      <c r="I15" s="55"/>
      <c r="M15" s="26"/>
      <c r="N15" s="26"/>
      <c r="O15" s="26"/>
      <c r="P15" s="26"/>
      <c r="Q15" s="26"/>
    </row>
    <row r="16" spans="1:345" s="24" customFormat="1" x14ac:dyDescent="0.25">
      <c r="A16" s="27"/>
      <c r="B16" s="236"/>
      <c r="C16" s="166"/>
      <c r="D16" s="166"/>
      <c r="E16" s="166"/>
      <c r="F16" s="166"/>
      <c r="G16" s="237"/>
      <c r="H16" s="19"/>
      <c r="I16" s="55"/>
      <c r="M16" s="26"/>
      <c r="N16" s="26"/>
      <c r="O16" s="26"/>
      <c r="P16" s="26"/>
      <c r="Q16" s="26"/>
    </row>
    <row r="17" spans="1:17" s="24" customFormat="1" x14ac:dyDescent="0.25">
      <c r="A17" s="102"/>
      <c r="B17" s="102"/>
      <c r="C17" s="102"/>
      <c r="D17" s="102"/>
      <c r="E17" s="102"/>
      <c r="F17" s="102"/>
      <c r="G17" s="102"/>
      <c r="I17" s="55"/>
      <c r="M17" s="26"/>
      <c r="N17" s="26"/>
      <c r="O17" s="26"/>
      <c r="P17" s="26"/>
      <c r="Q17" s="26"/>
    </row>
    <row r="18" spans="1:17" s="24" customFormat="1" x14ac:dyDescent="0.25">
      <c r="I18" s="55"/>
      <c r="M18" s="26"/>
      <c r="N18" s="26"/>
      <c r="O18" s="26"/>
      <c r="P18" s="26"/>
      <c r="Q18" s="26"/>
    </row>
    <row r="19" spans="1:17" s="24" customFormat="1" x14ac:dyDescent="0.25">
      <c r="I19" s="55"/>
      <c r="M19" s="26"/>
      <c r="N19" s="26"/>
      <c r="O19" s="26"/>
      <c r="P19" s="26"/>
      <c r="Q19" s="26"/>
    </row>
    <row r="20" spans="1:17" s="24" customFormat="1" x14ac:dyDescent="0.25">
      <c r="I20" s="55"/>
      <c r="M20" s="26"/>
      <c r="N20" s="26"/>
      <c r="O20" s="26"/>
      <c r="P20" s="26"/>
      <c r="Q20" s="26"/>
    </row>
    <row r="21" spans="1:17" s="24" customFormat="1" x14ac:dyDescent="0.25">
      <c r="I21" s="55"/>
      <c r="M21" s="26"/>
      <c r="N21" s="26"/>
      <c r="O21" s="26"/>
      <c r="P21" s="26"/>
      <c r="Q21" s="26"/>
    </row>
    <row r="22" spans="1:17" s="24" customFormat="1" x14ac:dyDescent="0.25">
      <c r="I22" s="55"/>
      <c r="M22" s="26"/>
      <c r="N22" s="26"/>
      <c r="O22" s="26"/>
      <c r="P22" s="26"/>
      <c r="Q22" s="26"/>
    </row>
    <row r="23" spans="1:17" s="24" customFormat="1" x14ac:dyDescent="0.25">
      <c r="I23" s="55"/>
      <c r="M23" s="26"/>
      <c r="N23" s="26"/>
      <c r="O23" s="26"/>
      <c r="P23" s="26"/>
      <c r="Q23" s="26"/>
    </row>
    <row r="24" spans="1:17" s="24" customFormat="1" x14ac:dyDescent="0.25">
      <c r="I24" s="55"/>
      <c r="M24" s="26"/>
      <c r="N24" s="26"/>
      <c r="O24" s="26"/>
      <c r="P24" s="26"/>
      <c r="Q24" s="26"/>
    </row>
    <row r="25" spans="1:17" s="24" customFormat="1" x14ac:dyDescent="0.25">
      <c r="I25" s="55"/>
      <c r="M25" s="26"/>
      <c r="N25" s="26"/>
      <c r="O25" s="26"/>
      <c r="P25" s="26"/>
      <c r="Q25" s="26"/>
    </row>
    <row r="26" spans="1:17" s="24" customFormat="1" x14ac:dyDescent="0.25">
      <c r="I26" s="55"/>
      <c r="M26" s="26"/>
      <c r="N26" s="26"/>
      <c r="O26" s="26"/>
      <c r="P26" s="26"/>
      <c r="Q26" s="26"/>
    </row>
    <row r="27" spans="1:17" s="24" customFormat="1" x14ac:dyDescent="0.25">
      <c r="I27" s="55"/>
      <c r="M27" s="26"/>
      <c r="N27" s="26"/>
      <c r="O27" s="26"/>
      <c r="P27" s="26"/>
      <c r="Q27" s="26"/>
    </row>
    <row r="28" spans="1:17" s="24" customFormat="1" x14ac:dyDescent="0.25">
      <c r="I28" s="55"/>
      <c r="M28" s="26"/>
      <c r="N28" s="26"/>
      <c r="O28" s="26"/>
      <c r="P28" s="26"/>
      <c r="Q28" s="26"/>
    </row>
    <row r="29" spans="1:17" s="24" customFormat="1" x14ac:dyDescent="0.25">
      <c r="I29" s="55"/>
      <c r="M29" s="26"/>
      <c r="N29" s="26"/>
      <c r="O29" s="26"/>
      <c r="P29" s="26"/>
      <c r="Q29" s="26"/>
    </row>
    <row r="30" spans="1:17" s="24" customFormat="1" x14ac:dyDescent="0.25">
      <c r="I30" s="55"/>
      <c r="M30" s="26"/>
      <c r="N30" s="26"/>
      <c r="O30" s="26"/>
      <c r="P30" s="26"/>
      <c r="Q30" s="26"/>
    </row>
    <row r="31" spans="1:17" s="24" customFormat="1" x14ac:dyDescent="0.25">
      <c r="I31" s="55"/>
      <c r="M31" s="26"/>
      <c r="N31" s="26"/>
      <c r="O31" s="26"/>
      <c r="P31" s="26"/>
      <c r="Q31" s="26"/>
    </row>
    <row r="32" spans="1:17" s="24" customFormat="1" x14ac:dyDescent="0.25">
      <c r="I32" s="55"/>
      <c r="M32" s="26"/>
      <c r="N32" s="26"/>
      <c r="O32" s="26"/>
      <c r="P32" s="26"/>
      <c r="Q32" s="26"/>
    </row>
    <row r="33" spans="9:17" s="24" customFormat="1" x14ac:dyDescent="0.25">
      <c r="I33" s="55"/>
      <c r="M33" s="26"/>
      <c r="N33" s="26"/>
      <c r="O33" s="26"/>
      <c r="P33" s="26"/>
      <c r="Q33" s="26"/>
    </row>
    <row r="34" spans="9:17" s="24" customFormat="1" x14ac:dyDescent="0.25">
      <c r="I34" s="55"/>
      <c r="M34" s="26"/>
      <c r="N34" s="26"/>
      <c r="O34" s="26"/>
      <c r="P34" s="26"/>
      <c r="Q34" s="26"/>
    </row>
    <row r="35" spans="9:17" s="24" customFormat="1" x14ac:dyDescent="0.25">
      <c r="I35" s="55"/>
      <c r="M35" s="26"/>
      <c r="N35" s="26"/>
      <c r="O35" s="26"/>
      <c r="P35" s="26"/>
      <c r="Q35" s="26"/>
    </row>
    <row r="36" spans="9:17" s="24" customFormat="1" x14ac:dyDescent="0.25">
      <c r="I36" s="55"/>
      <c r="M36" s="26"/>
      <c r="N36" s="26"/>
      <c r="O36" s="26"/>
      <c r="P36" s="26"/>
      <c r="Q36" s="26"/>
    </row>
    <row r="37" spans="9:17" s="24" customFormat="1" x14ac:dyDescent="0.25">
      <c r="I37" s="55"/>
      <c r="M37" s="26"/>
      <c r="N37" s="26"/>
      <c r="O37" s="26"/>
      <c r="P37" s="26"/>
      <c r="Q37" s="26"/>
    </row>
    <row r="38" spans="9:17" s="24" customFormat="1" x14ac:dyDescent="0.25">
      <c r="I38" s="55"/>
      <c r="M38" s="26"/>
      <c r="N38" s="26"/>
      <c r="O38" s="26"/>
      <c r="P38" s="26"/>
      <c r="Q38" s="26"/>
    </row>
    <row r="39" spans="9:17" s="24" customFormat="1" x14ac:dyDescent="0.25">
      <c r="I39" s="55"/>
      <c r="M39" s="26"/>
      <c r="N39" s="26"/>
      <c r="O39" s="26"/>
      <c r="P39" s="26"/>
      <c r="Q39" s="26"/>
    </row>
    <row r="40" spans="9:17" s="24" customFormat="1" x14ac:dyDescent="0.25">
      <c r="I40" s="55"/>
      <c r="M40" s="26"/>
      <c r="N40" s="26"/>
      <c r="O40" s="26"/>
      <c r="P40" s="26"/>
      <c r="Q40" s="26"/>
    </row>
    <row r="41" spans="9:17" s="24" customFormat="1" x14ac:dyDescent="0.25">
      <c r="I41" s="55"/>
      <c r="M41" s="26"/>
      <c r="N41" s="26"/>
      <c r="O41" s="26"/>
      <c r="P41" s="26"/>
      <c r="Q41" s="26"/>
    </row>
    <row r="42" spans="9:17" s="24" customFormat="1" x14ac:dyDescent="0.25">
      <c r="I42" s="55"/>
      <c r="M42" s="26"/>
      <c r="N42" s="26"/>
      <c r="O42" s="26"/>
      <c r="P42" s="26"/>
      <c r="Q42" s="26"/>
    </row>
    <row r="43" spans="9:17" s="24" customFormat="1" x14ac:dyDescent="0.25">
      <c r="I43" s="55"/>
      <c r="M43" s="26"/>
      <c r="N43" s="26"/>
      <c r="O43" s="26"/>
      <c r="P43" s="26"/>
      <c r="Q43" s="26"/>
    </row>
    <row r="44" spans="9:17" s="24" customFormat="1" x14ac:dyDescent="0.25">
      <c r="I44" s="55"/>
      <c r="M44" s="26"/>
      <c r="N44" s="26"/>
      <c r="O44" s="26"/>
      <c r="P44" s="26"/>
      <c r="Q44" s="26"/>
    </row>
    <row r="45" spans="9:17" s="24" customFormat="1" x14ac:dyDescent="0.25">
      <c r="I45" s="55"/>
      <c r="M45" s="26"/>
      <c r="N45" s="26"/>
      <c r="O45" s="26"/>
      <c r="P45" s="26"/>
      <c r="Q45" s="26"/>
    </row>
    <row r="46" spans="9:17" s="24" customFormat="1" x14ac:dyDescent="0.25">
      <c r="I46" s="55"/>
      <c r="M46" s="26"/>
      <c r="N46" s="26"/>
      <c r="O46" s="26"/>
      <c r="P46" s="26"/>
      <c r="Q46" s="26"/>
    </row>
    <row r="47" spans="9:17" s="24" customFormat="1" x14ac:dyDescent="0.25">
      <c r="I47" s="55"/>
      <c r="M47" s="26"/>
      <c r="N47" s="26"/>
      <c r="O47" s="26"/>
      <c r="P47" s="26"/>
      <c r="Q47" s="26"/>
    </row>
    <row r="48" spans="9:17" s="24" customFormat="1" x14ac:dyDescent="0.25">
      <c r="I48" s="55"/>
      <c r="M48" s="26"/>
      <c r="N48" s="26"/>
      <c r="O48" s="26"/>
      <c r="P48" s="26"/>
      <c r="Q48" s="26"/>
    </row>
    <row r="49" spans="9:17" s="24" customFormat="1" x14ac:dyDescent="0.25">
      <c r="I49" s="55"/>
      <c r="M49" s="26"/>
      <c r="N49" s="26"/>
      <c r="O49" s="26"/>
      <c r="P49" s="26"/>
      <c r="Q49" s="26"/>
    </row>
    <row r="50" spans="9:17" s="24" customFormat="1" x14ac:dyDescent="0.25">
      <c r="I50" s="55"/>
      <c r="M50" s="26"/>
      <c r="N50" s="26"/>
      <c r="O50" s="26"/>
      <c r="P50" s="26"/>
      <c r="Q50" s="26"/>
    </row>
    <row r="51" spans="9:17" s="24" customFormat="1" x14ac:dyDescent="0.25">
      <c r="I51" s="55"/>
      <c r="M51" s="26"/>
      <c r="N51" s="26"/>
      <c r="O51" s="26"/>
      <c r="P51" s="26"/>
      <c r="Q51" s="26"/>
    </row>
    <row r="52" spans="9:17" s="24" customFormat="1" x14ac:dyDescent="0.25">
      <c r="I52" s="55"/>
      <c r="M52" s="26"/>
      <c r="N52" s="26"/>
      <c r="O52" s="26"/>
      <c r="P52" s="26"/>
      <c r="Q52" s="26"/>
    </row>
    <row r="53" spans="9:17" s="24" customFormat="1" x14ac:dyDescent="0.25">
      <c r="I53" s="55"/>
      <c r="M53" s="26"/>
      <c r="N53" s="26"/>
      <c r="O53" s="26"/>
      <c r="P53" s="26"/>
      <c r="Q53" s="26"/>
    </row>
    <row r="54" spans="9:17" s="24" customFormat="1" x14ac:dyDescent="0.25">
      <c r="I54" s="55"/>
      <c r="M54" s="26"/>
      <c r="N54" s="26"/>
      <c r="O54" s="26"/>
      <c r="P54" s="26"/>
      <c r="Q54" s="26"/>
    </row>
    <row r="55" spans="9:17" s="24" customFormat="1" x14ac:dyDescent="0.25">
      <c r="I55" s="55"/>
      <c r="M55" s="26"/>
      <c r="N55" s="26"/>
      <c r="O55" s="26"/>
      <c r="P55" s="26"/>
      <c r="Q55" s="26"/>
    </row>
    <row r="56" spans="9:17" s="24" customFormat="1" x14ac:dyDescent="0.25">
      <c r="I56" s="55"/>
      <c r="M56" s="26"/>
      <c r="N56" s="26"/>
      <c r="O56" s="26"/>
      <c r="P56" s="26"/>
      <c r="Q56" s="26"/>
    </row>
    <row r="57" spans="9:17" s="24" customFormat="1" x14ac:dyDescent="0.25">
      <c r="I57" s="55"/>
      <c r="M57" s="26"/>
      <c r="N57" s="26"/>
      <c r="O57" s="26"/>
      <c r="P57" s="26"/>
      <c r="Q57" s="26"/>
    </row>
    <row r="58" spans="9:17" s="24" customFormat="1" x14ac:dyDescent="0.25">
      <c r="I58" s="55"/>
      <c r="M58" s="26"/>
      <c r="N58" s="26"/>
      <c r="O58" s="26"/>
      <c r="P58" s="26"/>
      <c r="Q58" s="26"/>
    </row>
    <row r="59" spans="9:17" s="24" customFormat="1" x14ac:dyDescent="0.25">
      <c r="I59" s="55"/>
      <c r="M59" s="26"/>
      <c r="N59" s="26"/>
      <c r="O59" s="26"/>
      <c r="P59" s="26"/>
      <c r="Q59" s="26"/>
    </row>
    <row r="60" spans="9:17" s="24" customFormat="1" x14ac:dyDescent="0.25">
      <c r="I60" s="55"/>
      <c r="M60" s="26"/>
      <c r="N60" s="26"/>
      <c r="O60" s="26"/>
      <c r="P60" s="26"/>
      <c r="Q60" s="26"/>
    </row>
    <row r="61" spans="9:17" s="24" customFormat="1" x14ac:dyDescent="0.25">
      <c r="I61" s="55"/>
      <c r="M61" s="26"/>
      <c r="N61" s="26"/>
      <c r="O61" s="26"/>
      <c r="P61" s="26"/>
      <c r="Q61" s="26"/>
    </row>
    <row r="62" spans="9:17" s="24" customFormat="1" x14ac:dyDescent="0.25">
      <c r="I62" s="55"/>
      <c r="M62" s="26"/>
      <c r="N62" s="26"/>
      <c r="O62" s="26"/>
      <c r="P62" s="26"/>
      <c r="Q62" s="26"/>
    </row>
    <row r="63" spans="9:17" s="24" customFormat="1" x14ac:dyDescent="0.25">
      <c r="I63" s="55"/>
      <c r="M63" s="26"/>
      <c r="N63" s="26"/>
      <c r="O63" s="26"/>
      <c r="P63" s="26"/>
      <c r="Q63" s="26"/>
    </row>
    <row r="64" spans="9:17" s="24" customFormat="1" x14ac:dyDescent="0.25">
      <c r="I64" s="55"/>
      <c r="M64" s="26"/>
      <c r="N64" s="26"/>
      <c r="O64" s="26"/>
      <c r="P64" s="26"/>
      <c r="Q64" s="26"/>
    </row>
    <row r="65" spans="9:17" s="24" customFormat="1" x14ac:dyDescent="0.25">
      <c r="I65" s="55"/>
      <c r="M65" s="26"/>
      <c r="N65" s="26"/>
      <c r="O65" s="26"/>
      <c r="P65" s="26"/>
      <c r="Q65" s="26"/>
    </row>
    <row r="66" spans="9:17" s="24" customFormat="1" x14ac:dyDescent="0.25">
      <c r="I66" s="55"/>
      <c r="M66" s="26"/>
      <c r="N66" s="26"/>
      <c r="O66" s="26"/>
      <c r="P66" s="26"/>
      <c r="Q66" s="26"/>
    </row>
    <row r="67" spans="9:17" s="24" customFormat="1" x14ac:dyDescent="0.25">
      <c r="I67" s="55"/>
      <c r="M67" s="26"/>
      <c r="N67" s="26"/>
      <c r="O67" s="26"/>
      <c r="P67" s="26"/>
      <c r="Q67" s="26"/>
    </row>
    <row r="68" spans="9:17" s="24" customFormat="1" x14ac:dyDescent="0.25">
      <c r="I68" s="55"/>
      <c r="M68" s="26"/>
      <c r="N68" s="26"/>
      <c r="O68" s="26"/>
      <c r="P68" s="26"/>
      <c r="Q68" s="26"/>
    </row>
    <row r="69" spans="9:17" s="24" customFormat="1" x14ac:dyDescent="0.25">
      <c r="I69" s="55"/>
      <c r="M69" s="26"/>
      <c r="N69" s="26"/>
      <c r="O69" s="26"/>
      <c r="P69" s="26"/>
      <c r="Q69" s="26"/>
    </row>
    <row r="70" spans="9:17" s="24" customFormat="1" x14ac:dyDescent="0.25">
      <c r="I70" s="55"/>
      <c r="M70" s="26"/>
      <c r="N70" s="26"/>
      <c r="O70" s="26"/>
      <c r="P70" s="26"/>
      <c r="Q70" s="26"/>
    </row>
    <row r="71" spans="9:17" s="24" customFormat="1" x14ac:dyDescent="0.25">
      <c r="I71" s="55"/>
      <c r="M71" s="26"/>
      <c r="N71" s="26"/>
      <c r="O71" s="26"/>
      <c r="P71" s="26"/>
      <c r="Q71" s="26"/>
    </row>
    <row r="72" spans="9:17" s="24" customFormat="1" x14ac:dyDescent="0.25">
      <c r="I72" s="55"/>
      <c r="M72" s="26"/>
      <c r="N72" s="26"/>
      <c r="O72" s="26"/>
      <c r="P72" s="26"/>
      <c r="Q72" s="26"/>
    </row>
    <row r="73" spans="9:17" s="24" customFormat="1" x14ac:dyDescent="0.25">
      <c r="I73" s="55"/>
      <c r="M73" s="26"/>
      <c r="N73" s="26"/>
      <c r="O73" s="26"/>
      <c r="P73" s="26"/>
      <c r="Q73" s="26"/>
    </row>
    <row r="74" spans="9:17" s="24" customFormat="1" x14ac:dyDescent="0.25">
      <c r="I74" s="55"/>
      <c r="M74" s="26"/>
      <c r="N74" s="26"/>
      <c r="O74" s="26"/>
      <c r="P74" s="26"/>
      <c r="Q74" s="26"/>
    </row>
    <row r="75" spans="9:17" s="24" customFormat="1" x14ac:dyDescent="0.25">
      <c r="I75" s="55"/>
      <c r="M75" s="26"/>
      <c r="N75" s="26"/>
      <c r="O75" s="26"/>
      <c r="P75" s="26"/>
      <c r="Q75" s="26"/>
    </row>
    <row r="76" spans="9:17" s="24" customFormat="1" x14ac:dyDescent="0.25">
      <c r="I76" s="55"/>
      <c r="M76" s="26"/>
      <c r="N76" s="26"/>
      <c r="O76" s="26"/>
      <c r="P76" s="26"/>
      <c r="Q76" s="26"/>
    </row>
    <row r="77" spans="9:17" s="24" customFormat="1" x14ac:dyDescent="0.25">
      <c r="I77" s="55"/>
      <c r="M77" s="26"/>
      <c r="N77" s="26"/>
      <c r="O77" s="26"/>
      <c r="P77" s="26"/>
      <c r="Q77" s="26"/>
    </row>
    <row r="78" spans="9:17" s="24" customFormat="1" x14ac:dyDescent="0.25">
      <c r="I78" s="55"/>
      <c r="M78" s="26"/>
      <c r="N78" s="26"/>
      <c r="O78" s="26"/>
      <c r="P78" s="26"/>
      <c r="Q78" s="26"/>
    </row>
    <row r="79" spans="9:17" s="24" customFormat="1" x14ac:dyDescent="0.25">
      <c r="I79" s="55"/>
      <c r="M79" s="26"/>
      <c r="N79" s="26"/>
      <c r="O79" s="26"/>
      <c r="P79" s="26"/>
      <c r="Q79" s="26"/>
    </row>
    <row r="80" spans="9:17" s="24" customFormat="1" x14ac:dyDescent="0.25">
      <c r="I80" s="55"/>
      <c r="M80" s="26"/>
      <c r="N80" s="26"/>
      <c r="O80" s="26"/>
      <c r="P80" s="26"/>
      <c r="Q80" s="26"/>
    </row>
    <row r="81" spans="9:17" s="24" customFormat="1" x14ac:dyDescent="0.25">
      <c r="I81" s="55"/>
      <c r="M81" s="26"/>
      <c r="N81" s="26"/>
      <c r="O81" s="26"/>
      <c r="P81" s="26"/>
      <c r="Q81" s="26"/>
    </row>
    <row r="82" spans="9:17" s="24" customFormat="1" x14ac:dyDescent="0.25">
      <c r="I82" s="55"/>
      <c r="M82" s="26"/>
      <c r="N82" s="26"/>
      <c r="O82" s="26"/>
      <c r="P82" s="26"/>
      <c r="Q82" s="26"/>
    </row>
    <row r="83" spans="9:17" s="24" customFormat="1" x14ac:dyDescent="0.25">
      <c r="I83" s="55"/>
      <c r="M83" s="26"/>
      <c r="N83" s="26"/>
      <c r="O83" s="26"/>
      <c r="P83" s="26"/>
      <c r="Q83" s="26"/>
    </row>
    <row r="84" spans="9:17" s="24" customFormat="1" x14ac:dyDescent="0.25">
      <c r="I84" s="55"/>
      <c r="M84" s="26"/>
      <c r="N84" s="26"/>
      <c r="O84" s="26"/>
      <c r="P84" s="26"/>
      <c r="Q84" s="26"/>
    </row>
    <row r="85" spans="9:17" s="24" customFormat="1" x14ac:dyDescent="0.25">
      <c r="I85" s="55"/>
      <c r="M85" s="26"/>
      <c r="N85" s="26"/>
      <c r="O85" s="26"/>
      <c r="P85" s="26"/>
      <c r="Q85" s="26"/>
    </row>
    <row r="86" spans="9:17" s="24" customFormat="1" x14ac:dyDescent="0.25">
      <c r="I86" s="55"/>
      <c r="M86" s="26"/>
      <c r="N86" s="26"/>
      <c r="O86" s="26"/>
      <c r="P86" s="26"/>
      <c r="Q86" s="26"/>
    </row>
    <row r="87" spans="9:17" s="24" customFormat="1" x14ac:dyDescent="0.25">
      <c r="I87" s="55"/>
      <c r="M87" s="26"/>
      <c r="N87" s="26"/>
      <c r="O87" s="26"/>
      <c r="P87" s="26"/>
      <c r="Q87" s="26"/>
    </row>
    <row r="88" spans="9:17" s="24" customFormat="1" x14ac:dyDescent="0.25">
      <c r="I88" s="55"/>
      <c r="M88" s="26"/>
      <c r="N88" s="26"/>
      <c r="O88" s="26"/>
      <c r="P88" s="26"/>
      <c r="Q88" s="26"/>
    </row>
    <row r="89" spans="9:17" s="24" customFormat="1" x14ac:dyDescent="0.25">
      <c r="I89" s="55"/>
      <c r="M89" s="26"/>
      <c r="N89" s="26"/>
      <c r="O89" s="26"/>
      <c r="P89" s="26"/>
      <c r="Q89" s="26"/>
    </row>
    <row r="90" spans="9:17" s="24" customFormat="1" x14ac:dyDescent="0.25">
      <c r="I90" s="55"/>
      <c r="M90" s="26"/>
      <c r="N90" s="26"/>
      <c r="O90" s="26"/>
      <c r="P90" s="26"/>
      <c r="Q90" s="26"/>
    </row>
    <row r="91" spans="9:17" s="24" customFormat="1" x14ac:dyDescent="0.25">
      <c r="I91" s="55"/>
      <c r="M91" s="26"/>
      <c r="N91" s="26"/>
      <c r="O91" s="26"/>
      <c r="P91" s="26"/>
      <c r="Q91" s="26"/>
    </row>
    <row r="92" spans="9:17" s="24" customFormat="1" x14ac:dyDescent="0.25">
      <c r="I92" s="55"/>
      <c r="M92" s="26"/>
      <c r="N92" s="26"/>
      <c r="O92" s="26"/>
      <c r="P92" s="26"/>
      <c r="Q92" s="26"/>
    </row>
    <row r="93" spans="9:17" s="24" customFormat="1" x14ac:dyDescent="0.25">
      <c r="I93" s="55"/>
      <c r="M93" s="26"/>
      <c r="N93" s="26"/>
      <c r="O93" s="26"/>
      <c r="P93" s="26"/>
      <c r="Q93" s="26"/>
    </row>
    <row r="94" spans="9:17" s="24" customFormat="1" x14ac:dyDescent="0.25">
      <c r="I94" s="55"/>
      <c r="M94" s="26"/>
      <c r="N94" s="26"/>
      <c r="O94" s="26"/>
      <c r="P94" s="26"/>
      <c r="Q94" s="26"/>
    </row>
    <row r="95" spans="9:17" s="24" customFormat="1" x14ac:dyDescent="0.25">
      <c r="I95" s="55"/>
      <c r="M95" s="26"/>
      <c r="N95" s="26"/>
      <c r="O95" s="26"/>
      <c r="P95" s="26"/>
      <c r="Q95" s="26"/>
    </row>
    <row r="96" spans="9:17" s="24" customFormat="1" x14ac:dyDescent="0.25">
      <c r="I96" s="55"/>
      <c r="M96" s="26"/>
      <c r="N96" s="26"/>
      <c r="O96" s="26"/>
      <c r="P96" s="26"/>
      <c r="Q96" s="26"/>
    </row>
    <row r="97" spans="9:17" s="24" customFormat="1" x14ac:dyDescent="0.25">
      <c r="I97" s="55"/>
      <c r="M97" s="26"/>
      <c r="N97" s="26"/>
      <c r="O97" s="26"/>
      <c r="P97" s="26"/>
      <c r="Q97" s="26"/>
    </row>
    <row r="98" spans="9:17" s="24" customFormat="1" x14ac:dyDescent="0.25">
      <c r="I98" s="55"/>
      <c r="M98" s="26"/>
      <c r="N98" s="26"/>
      <c r="O98" s="26"/>
      <c r="P98" s="26"/>
      <c r="Q98" s="26"/>
    </row>
    <row r="99" spans="9:17" s="24" customFormat="1" x14ac:dyDescent="0.25">
      <c r="I99" s="55"/>
      <c r="M99" s="26"/>
      <c r="N99" s="26"/>
      <c r="O99" s="26"/>
      <c r="P99" s="26"/>
      <c r="Q99" s="26"/>
    </row>
    <row r="100" spans="9:17" s="24" customFormat="1" x14ac:dyDescent="0.25">
      <c r="I100" s="55"/>
      <c r="M100" s="26"/>
      <c r="N100" s="26"/>
      <c r="O100" s="26"/>
      <c r="P100" s="26"/>
      <c r="Q100" s="26"/>
    </row>
    <row r="101" spans="9:17" s="24" customFormat="1" x14ac:dyDescent="0.25">
      <c r="I101" s="55"/>
      <c r="M101" s="26"/>
      <c r="N101" s="26"/>
      <c r="O101" s="26"/>
      <c r="P101" s="26"/>
      <c r="Q101" s="26"/>
    </row>
    <row r="102" spans="9:17" s="24" customFormat="1" x14ac:dyDescent="0.25">
      <c r="I102" s="55"/>
      <c r="M102" s="26"/>
      <c r="N102" s="26"/>
      <c r="O102" s="26"/>
      <c r="P102" s="26"/>
      <c r="Q102" s="26"/>
    </row>
    <row r="103" spans="9:17" s="24" customFormat="1" x14ac:dyDescent="0.25">
      <c r="I103" s="55"/>
      <c r="M103" s="26"/>
      <c r="N103" s="26"/>
      <c r="O103" s="26"/>
      <c r="P103" s="26"/>
      <c r="Q103" s="26"/>
    </row>
    <row r="104" spans="9:17" s="24" customFormat="1" x14ac:dyDescent="0.25">
      <c r="I104" s="55"/>
      <c r="M104" s="26"/>
      <c r="N104" s="26"/>
      <c r="O104" s="26"/>
      <c r="P104" s="26"/>
      <c r="Q104" s="26"/>
    </row>
    <row r="105" spans="9:17" s="24" customFormat="1" x14ac:dyDescent="0.25">
      <c r="I105" s="55"/>
      <c r="M105" s="26"/>
      <c r="N105" s="26"/>
      <c r="O105" s="26"/>
      <c r="P105" s="26"/>
      <c r="Q105" s="26"/>
    </row>
    <row r="106" spans="9:17" s="24" customFormat="1" x14ac:dyDescent="0.25">
      <c r="I106" s="55"/>
      <c r="M106" s="26"/>
      <c r="N106" s="26"/>
      <c r="O106" s="26"/>
      <c r="P106" s="26"/>
      <c r="Q106" s="26"/>
    </row>
    <row r="107" spans="9:17" s="24" customFormat="1" x14ac:dyDescent="0.25">
      <c r="I107" s="55"/>
      <c r="M107" s="26"/>
      <c r="N107" s="26"/>
      <c r="O107" s="26"/>
      <c r="P107" s="26"/>
      <c r="Q107" s="26"/>
    </row>
    <row r="108" spans="9:17" s="24" customFormat="1" x14ac:dyDescent="0.25">
      <c r="I108" s="55"/>
      <c r="M108" s="26"/>
      <c r="N108" s="26"/>
      <c r="O108" s="26"/>
      <c r="P108" s="26"/>
      <c r="Q108" s="26"/>
    </row>
    <row r="109" spans="9:17" s="24" customFormat="1" x14ac:dyDescent="0.25">
      <c r="I109" s="55"/>
      <c r="M109" s="26"/>
      <c r="N109" s="26"/>
      <c r="O109" s="26"/>
      <c r="P109" s="26"/>
      <c r="Q109" s="26"/>
    </row>
    <row r="110" spans="9:17" s="24" customFormat="1" x14ac:dyDescent="0.25">
      <c r="I110" s="55"/>
      <c r="M110" s="26"/>
      <c r="N110" s="26"/>
      <c r="O110" s="26"/>
      <c r="P110" s="26"/>
      <c r="Q110" s="26"/>
    </row>
    <row r="111" spans="9:17" s="24" customFormat="1" x14ac:dyDescent="0.25">
      <c r="I111" s="55"/>
      <c r="M111" s="26"/>
      <c r="N111" s="26"/>
      <c r="O111" s="26"/>
      <c r="P111" s="26"/>
      <c r="Q111" s="26"/>
    </row>
    <row r="112" spans="9:17" s="24" customFormat="1" x14ac:dyDescent="0.25">
      <c r="I112" s="55"/>
      <c r="M112" s="26"/>
      <c r="N112" s="26"/>
      <c r="O112" s="26"/>
      <c r="P112" s="26"/>
      <c r="Q112" s="26"/>
    </row>
    <row r="113" spans="9:17" s="24" customFormat="1" x14ac:dyDescent="0.25">
      <c r="I113" s="55"/>
      <c r="M113" s="26"/>
      <c r="N113" s="26"/>
      <c r="O113" s="26"/>
      <c r="P113" s="26"/>
      <c r="Q113" s="26"/>
    </row>
    <row r="114" spans="9:17" s="24" customFormat="1" x14ac:dyDescent="0.25">
      <c r="I114" s="55"/>
      <c r="M114" s="26"/>
      <c r="N114" s="26"/>
      <c r="O114" s="26"/>
      <c r="P114" s="26"/>
      <c r="Q114" s="26"/>
    </row>
    <row r="115" spans="9:17" s="24" customFormat="1" x14ac:dyDescent="0.25">
      <c r="I115" s="55"/>
      <c r="M115" s="26"/>
      <c r="N115" s="26"/>
      <c r="O115" s="26"/>
      <c r="P115" s="26"/>
      <c r="Q115" s="26"/>
    </row>
    <row r="116" spans="9:17" s="24" customFormat="1" x14ac:dyDescent="0.25">
      <c r="I116" s="55"/>
      <c r="M116" s="26"/>
      <c r="N116" s="26"/>
      <c r="O116" s="26"/>
      <c r="P116" s="26"/>
      <c r="Q116" s="26"/>
    </row>
    <row r="117" spans="9:17" s="24" customFormat="1" x14ac:dyDescent="0.25">
      <c r="I117" s="55"/>
      <c r="M117" s="26"/>
      <c r="N117" s="26"/>
      <c r="O117" s="26"/>
      <c r="P117" s="26"/>
      <c r="Q117" s="26"/>
    </row>
    <row r="118" spans="9:17" s="24" customFormat="1" x14ac:dyDescent="0.25">
      <c r="I118" s="55"/>
      <c r="M118" s="26"/>
      <c r="N118" s="26"/>
      <c r="O118" s="26"/>
      <c r="P118" s="26"/>
      <c r="Q118" s="26"/>
    </row>
    <row r="119" spans="9:17" s="24" customFormat="1" x14ac:dyDescent="0.25">
      <c r="I119" s="55"/>
      <c r="M119" s="26"/>
      <c r="N119" s="26"/>
      <c r="O119" s="26"/>
      <c r="P119" s="26"/>
      <c r="Q119" s="26"/>
    </row>
    <row r="120" spans="9:17" s="24" customFormat="1" x14ac:dyDescent="0.25">
      <c r="I120" s="55"/>
      <c r="M120" s="26"/>
      <c r="N120" s="26"/>
      <c r="O120" s="26"/>
      <c r="P120" s="26"/>
      <c r="Q120" s="26"/>
    </row>
    <row r="121" spans="9:17" s="24" customFormat="1" x14ac:dyDescent="0.25">
      <c r="I121" s="55"/>
      <c r="M121" s="26"/>
      <c r="N121" s="26"/>
      <c r="O121" s="26"/>
      <c r="P121" s="26"/>
      <c r="Q121" s="26"/>
    </row>
    <row r="122" spans="9:17" s="24" customFormat="1" x14ac:dyDescent="0.25">
      <c r="I122" s="55"/>
      <c r="M122" s="26"/>
      <c r="N122" s="26"/>
      <c r="O122" s="26"/>
      <c r="P122" s="26"/>
      <c r="Q122" s="26"/>
    </row>
    <row r="123" spans="9:17" s="24" customFormat="1" x14ac:dyDescent="0.25">
      <c r="I123" s="55"/>
      <c r="M123" s="26"/>
      <c r="N123" s="26"/>
      <c r="O123" s="26"/>
      <c r="P123" s="26"/>
      <c r="Q123" s="26"/>
    </row>
    <row r="124" spans="9:17" s="24" customFormat="1" x14ac:dyDescent="0.25">
      <c r="I124" s="55"/>
      <c r="M124" s="26"/>
      <c r="N124" s="26"/>
      <c r="O124" s="26"/>
      <c r="P124" s="26"/>
      <c r="Q124" s="26"/>
    </row>
    <row r="125" spans="9:17" s="24" customFormat="1" x14ac:dyDescent="0.25">
      <c r="I125" s="55"/>
      <c r="M125" s="26"/>
      <c r="N125" s="26"/>
      <c r="O125" s="26"/>
      <c r="P125" s="26"/>
      <c r="Q125" s="26"/>
    </row>
    <row r="126" spans="9:17" s="24" customFormat="1" x14ac:dyDescent="0.25">
      <c r="I126" s="55"/>
      <c r="M126" s="26"/>
      <c r="N126" s="26"/>
      <c r="O126" s="26"/>
      <c r="P126" s="26"/>
      <c r="Q126" s="26"/>
    </row>
    <row r="127" spans="9:17" s="24" customFormat="1" x14ac:dyDescent="0.25">
      <c r="I127" s="55"/>
      <c r="M127" s="26"/>
      <c r="N127" s="26"/>
      <c r="O127" s="26"/>
      <c r="P127" s="26"/>
      <c r="Q127" s="26"/>
    </row>
    <row r="128" spans="9:17" s="24" customFormat="1" x14ac:dyDescent="0.25">
      <c r="I128" s="55"/>
      <c r="M128" s="26"/>
      <c r="N128" s="26"/>
      <c r="O128" s="26"/>
      <c r="P128" s="26"/>
      <c r="Q128" s="26"/>
    </row>
    <row r="129" spans="9:17" s="24" customFormat="1" x14ac:dyDescent="0.25">
      <c r="I129" s="55"/>
      <c r="M129" s="26"/>
      <c r="N129" s="26"/>
      <c r="O129" s="26"/>
      <c r="P129" s="26"/>
      <c r="Q129" s="26"/>
    </row>
    <row r="130" spans="9:17" s="24" customFormat="1" x14ac:dyDescent="0.25">
      <c r="I130" s="55"/>
      <c r="M130" s="26"/>
      <c r="N130" s="26"/>
      <c r="O130" s="26"/>
      <c r="P130" s="26"/>
      <c r="Q130" s="26"/>
    </row>
    <row r="131" spans="9:17" s="24" customFormat="1" x14ac:dyDescent="0.25">
      <c r="I131" s="55"/>
      <c r="M131" s="26"/>
      <c r="N131" s="26"/>
      <c r="O131" s="26"/>
      <c r="P131" s="26"/>
      <c r="Q131" s="26"/>
    </row>
    <row r="132" spans="9:17" s="24" customFormat="1" x14ac:dyDescent="0.25">
      <c r="I132" s="55"/>
      <c r="M132" s="26"/>
      <c r="N132" s="26"/>
      <c r="O132" s="26"/>
      <c r="P132" s="26"/>
      <c r="Q132" s="26"/>
    </row>
    <row r="133" spans="9:17" s="24" customFormat="1" x14ac:dyDescent="0.25">
      <c r="I133" s="55"/>
      <c r="M133" s="26"/>
      <c r="N133" s="26"/>
      <c r="O133" s="26"/>
      <c r="P133" s="26"/>
      <c r="Q133" s="26"/>
    </row>
    <row r="134" spans="9:17" s="24" customFormat="1" x14ac:dyDescent="0.25">
      <c r="I134" s="55"/>
      <c r="M134" s="26"/>
      <c r="N134" s="26"/>
      <c r="O134" s="26"/>
      <c r="P134" s="26"/>
      <c r="Q134" s="26"/>
    </row>
    <row r="135" spans="9:17" s="24" customFormat="1" x14ac:dyDescent="0.25">
      <c r="I135" s="55"/>
      <c r="M135" s="26"/>
      <c r="N135" s="26"/>
      <c r="O135" s="26"/>
      <c r="P135" s="26"/>
      <c r="Q135" s="26"/>
    </row>
    <row r="136" spans="9:17" s="24" customFormat="1" x14ac:dyDescent="0.25">
      <c r="I136" s="55"/>
      <c r="M136" s="26"/>
      <c r="N136" s="26"/>
      <c r="O136" s="26"/>
      <c r="P136" s="26"/>
      <c r="Q136" s="26"/>
    </row>
    <row r="137" spans="9:17" s="24" customFormat="1" x14ac:dyDescent="0.25">
      <c r="I137" s="55"/>
      <c r="M137" s="26"/>
      <c r="N137" s="26"/>
      <c r="O137" s="26"/>
      <c r="P137" s="26"/>
      <c r="Q137" s="26"/>
    </row>
    <row r="138" spans="9:17" s="24" customFormat="1" x14ac:dyDescent="0.25">
      <c r="I138" s="55"/>
      <c r="M138" s="26"/>
      <c r="N138" s="26"/>
      <c r="O138" s="26"/>
      <c r="P138" s="26"/>
      <c r="Q138" s="26"/>
    </row>
    <row r="139" spans="9:17" s="24" customFormat="1" x14ac:dyDescent="0.25">
      <c r="I139" s="55"/>
      <c r="M139" s="26"/>
      <c r="N139" s="26"/>
      <c r="O139" s="26"/>
      <c r="P139" s="26"/>
      <c r="Q139" s="26"/>
    </row>
    <row r="140" spans="9:17" s="24" customFormat="1" x14ac:dyDescent="0.25">
      <c r="I140" s="55"/>
      <c r="M140" s="26"/>
      <c r="N140" s="26"/>
      <c r="O140" s="26"/>
      <c r="P140" s="26"/>
      <c r="Q140" s="26"/>
    </row>
    <row r="141" spans="9:17" s="24" customFormat="1" x14ac:dyDescent="0.25">
      <c r="I141" s="55"/>
      <c r="M141" s="26"/>
      <c r="N141" s="26"/>
      <c r="O141" s="26"/>
      <c r="P141" s="26"/>
      <c r="Q141" s="26"/>
    </row>
    <row r="142" spans="9:17" s="24" customFormat="1" x14ac:dyDescent="0.25">
      <c r="I142" s="55"/>
      <c r="M142" s="26"/>
      <c r="N142" s="26"/>
      <c r="O142" s="26"/>
      <c r="P142" s="26"/>
      <c r="Q142" s="26"/>
    </row>
    <row r="143" spans="9:17" s="24" customFormat="1" x14ac:dyDescent="0.25">
      <c r="I143" s="55"/>
      <c r="M143" s="26"/>
      <c r="N143" s="26"/>
      <c r="O143" s="26"/>
      <c r="P143" s="26"/>
      <c r="Q143" s="26"/>
    </row>
    <row r="144" spans="9:17" s="24" customFormat="1" x14ac:dyDescent="0.25">
      <c r="I144" s="55"/>
      <c r="M144" s="26"/>
      <c r="N144" s="26"/>
      <c r="O144" s="26"/>
      <c r="P144" s="26"/>
      <c r="Q144" s="26"/>
    </row>
    <row r="145" spans="9:17" s="24" customFormat="1" x14ac:dyDescent="0.25">
      <c r="I145" s="55"/>
      <c r="M145" s="26"/>
      <c r="N145" s="26"/>
      <c r="O145" s="26"/>
      <c r="P145" s="26"/>
      <c r="Q145" s="26"/>
    </row>
    <row r="146" spans="9:17" s="24" customFormat="1" x14ac:dyDescent="0.25">
      <c r="I146" s="55"/>
      <c r="M146" s="26"/>
      <c r="N146" s="26"/>
      <c r="O146" s="26"/>
      <c r="P146" s="26"/>
      <c r="Q146" s="26"/>
    </row>
    <row r="147" spans="9:17" s="24" customFormat="1" x14ac:dyDescent="0.25">
      <c r="I147" s="55"/>
      <c r="M147" s="26"/>
      <c r="N147" s="26"/>
      <c r="O147" s="26"/>
      <c r="P147" s="26"/>
      <c r="Q147" s="26"/>
    </row>
    <row r="148" spans="9:17" s="24" customFormat="1" x14ac:dyDescent="0.25">
      <c r="I148" s="55"/>
      <c r="M148" s="26"/>
      <c r="N148" s="26"/>
      <c r="O148" s="26"/>
      <c r="P148" s="26"/>
      <c r="Q148" s="26"/>
    </row>
    <row r="149" spans="9:17" s="24" customFormat="1" x14ac:dyDescent="0.25">
      <c r="I149" s="55"/>
      <c r="M149" s="26"/>
      <c r="N149" s="26"/>
      <c r="O149" s="26"/>
      <c r="P149" s="26"/>
      <c r="Q149" s="26"/>
    </row>
    <row r="150" spans="9:17" s="24" customFormat="1" x14ac:dyDescent="0.25">
      <c r="I150" s="55"/>
      <c r="M150" s="26"/>
      <c r="N150" s="26"/>
      <c r="O150" s="26"/>
      <c r="P150" s="26"/>
      <c r="Q150" s="26"/>
    </row>
    <row r="151" spans="9:17" s="24" customFormat="1" x14ac:dyDescent="0.25">
      <c r="I151" s="55"/>
      <c r="M151" s="26"/>
      <c r="N151" s="26"/>
      <c r="O151" s="26"/>
      <c r="P151" s="26"/>
      <c r="Q151" s="26"/>
    </row>
    <row r="152" spans="9:17" s="24" customFormat="1" x14ac:dyDescent="0.25">
      <c r="I152" s="55"/>
      <c r="M152" s="26"/>
      <c r="N152" s="26"/>
      <c r="O152" s="26"/>
      <c r="P152" s="26"/>
      <c r="Q152" s="26"/>
    </row>
    <row r="153" spans="9:17" s="24" customFormat="1" x14ac:dyDescent="0.25">
      <c r="I153" s="55"/>
      <c r="M153" s="26"/>
      <c r="N153" s="26"/>
      <c r="O153" s="26"/>
      <c r="P153" s="26"/>
      <c r="Q153" s="26"/>
    </row>
    <row r="154" spans="9:17" s="24" customFormat="1" x14ac:dyDescent="0.25">
      <c r="I154" s="55"/>
      <c r="M154" s="26"/>
      <c r="N154" s="26"/>
      <c r="O154" s="26"/>
      <c r="P154" s="26"/>
      <c r="Q154" s="26"/>
    </row>
    <row r="155" spans="9:17" s="24" customFormat="1" x14ac:dyDescent="0.25">
      <c r="I155" s="55"/>
      <c r="M155" s="26"/>
      <c r="N155" s="26"/>
      <c r="O155" s="26"/>
      <c r="P155" s="26"/>
      <c r="Q155" s="26"/>
    </row>
    <row r="156" spans="9:17" s="24" customFormat="1" x14ac:dyDescent="0.25">
      <c r="I156" s="55"/>
      <c r="M156" s="26"/>
      <c r="N156" s="26"/>
      <c r="O156" s="26"/>
      <c r="P156" s="26"/>
      <c r="Q156" s="26"/>
    </row>
    <row r="157" spans="9:17" s="24" customFormat="1" x14ac:dyDescent="0.25">
      <c r="I157" s="55"/>
      <c r="M157" s="26"/>
      <c r="N157" s="26"/>
      <c r="O157" s="26"/>
      <c r="P157" s="26"/>
      <c r="Q157" s="26"/>
    </row>
    <row r="158" spans="9:17" s="24" customFormat="1" x14ac:dyDescent="0.25">
      <c r="I158" s="55"/>
      <c r="M158" s="26"/>
      <c r="N158" s="26"/>
      <c r="O158" s="26"/>
      <c r="P158" s="26"/>
      <c r="Q158" s="26"/>
    </row>
    <row r="159" spans="9:17" s="24" customFormat="1" x14ac:dyDescent="0.25">
      <c r="I159" s="55"/>
      <c r="M159" s="26"/>
      <c r="N159" s="26"/>
      <c r="O159" s="26"/>
      <c r="P159" s="26"/>
      <c r="Q159" s="26"/>
    </row>
    <row r="160" spans="9:17" s="24" customFormat="1" x14ac:dyDescent="0.25">
      <c r="I160" s="55"/>
      <c r="M160" s="26"/>
      <c r="N160" s="26"/>
      <c r="O160" s="26"/>
      <c r="P160" s="26"/>
      <c r="Q160" s="26"/>
    </row>
    <row r="161" spans="9:17" s="24" customFormat="1" x14ac:dyDescent="0.25">
      <c r="I161" s="55"/>
      <c r="M161" s="26"/>
      <c r="N161" s="26"/>
      <c r="O161" s="26"/>
      <c r="P161" s="26"/>
      <c r="Q161" s="26"/>
    </row>
    <row r="162" spans="9:17" s="24" customFormat="1" x14ac:dyDescent="0.25">
      <c r="I162" s="55"/>
      <c r="M162" s="26"/>
      <c r="N162" s="26"/>
      <c r="O162" s="26"/>
      <c r="P162" s="26"/>
      <c r="Q162" s="26"/>
    </row>
    <row r="163" spans="9:17" s="24" customFormat="1" x14ac:dyDescent="0.25">
      <c r="I163" s="55"/>
      <c r="M163" s="26"/>
      <c r="N163" s="26"/>
      <c r="O163" s="26"/>
      <c r="P163" s="26"/>
      <c r="Q163" s="26"/>
    </row>
    <row r="164" spans="9:17" s="24" customFormat="1" x14ac:dyDescent="0.25">
      <c r="I164" s="55"/>
      <c r="M164" s="26"/>
      <c r="N164" s="26"/>
      <c r="O164" s="26"/>
      <c r="P164" s="26"/>
      <c r="Q164" s="26"/>
    </row>
    <row r="165" spans="9:17" s="24" customFormat="1" x14ac:dyDescent="0.25">
      <c r="I165" s="55"/>
      <c r="M165" s="26"/>
      <c r="N165" s="26"/>
      <c r="O165" s="26"/>
      <c r="P165" s="26"/>
      <c r="Q165" s="26"/>
    </row>
    <row r="166" spans="9:17" s="24" customFormat="1" x14ac:dyDescent="0.25">
      <c r="I166" s="55"/>
      <c r="M166" s="26"/>
      <c r="N166" s="26"/>
      <c r="O166" s="26"/>
      <c r="P166" s="26"/>
      <c r="Q166" s="26"/>
    </row>
    <row r="167" spans="9:17" s="24" customFormat="1" x14ac:dyDescent="0.25">
      <c r="I167" s="55"/>
      <c r="M167" s="26"/>
      <c r="N167" s="26"/>
      <c r="O167" s="26"/>
      <c r="P167" s="26"/>
      <c r="Q167" s="26"/>
    </row>
    <row r="168" spans="9:17" s="24" customFormat="1" x14ac:dyDescent="0.25">
      <c r="I168" s="55"/>
      <c r="M168" s="26"/>
      <c r="N168" s="26"/>
      <c r="O168" s="26"/>
      <c r="P168" s="26"/>
      <c r="Q168" s="26"/>
    </row>
    <row r="169" spans="9:17" s="24" customFormat="1" x14ac:dyDescent="0.25">
      <c r="I169" s="55"/>
      <c r="M169" s="26"/>
      <c r="N169" s="26"/>
      <c r="O169" s="26"/>
      <c r="P169" s="26"/>
      <c r="Q169" s="26"/>
    </row>
    <row r="170" spans="9:17" s="24" customFormat="1" x14ac:dyDescent="0.25">
      <c r="I170" s="55"/>
      <c r="M170" s="26"/>
      <c r="N170" s="26"/>
      <c r="O170" s="26"/>
      <c r="P170" s="26"/>
      <c r="Q170" s="26"/>
    </row>
    <row r="171" spans="9:17" s="24" customFormat="1" x14ac:dyDescent="0.25">
      <c r="I171" s="55"/>
      <c r="M171" s="26"/>
      <c r="N171" s="26"/>
      <c r="O171" s="26"/>
      <c r="P171" s="26"/>
      <c r="Q171" s="26"/>
    </row>
    <row r="172" spans="9:17" s="24" customFormat="1" x14ac:dyDescent="0.25">
      <c r="I172" s="55"/>
      <c r="M172" s="26"/>
      <c r="N172" s="26"/>
      <c r="O172" s="26"/>
      <c r="P172" s="26"/>
      <c r="Q172" s="26"/>
    </row>
    <row r="173" spans="9:17" s="24" customFormat="1" x14ac:dyDescent="0.25">
      <c r="I173" s="55"/>
      <c r="M173" s="26"/>
      <c r="N173" s="26"/>
      <c r="O173" s="26"/>
      <c r="P173" s="26"/>
      <c r="Q173" s="26"/>
    </row>
    <row r="174" spans="9:17" s="24" customFormat="1" x14ac:dyDescent="0.25">
      <c r="I174" s="55"/>
      <c r="M174" s="26"/>
      <c r="N174" s="26"/>
      <c r="O174" s="26"/>
      <c r="P174" s="26"/>
      <c r="Q174" s="26"/>
    </row>
    <row r="175" spans="9:17" s="24" customFormat="1" x14ac:dyDescent="0.25">
      <c r="I175" s="55"/>
      <c r="M175" s="26"/>
      <c r="N175" s="26"/>
      <c r="O175" s="26"/>
      <c r="P175" s="26"/>
      <c r="Q175" s="26"/>
    </row>
    <row r="176" spans="9:17" s="24" customFormat="1" x14ac:dyDescent="0.25">
      <c r="I176" s="55"/>
      <c r="M176" s="26"/>
      <c r="N176" s="26"/>
      <c r="O176" s="26"/>
      <c r="P176" s="26"/>
      <c r="Q176" s="26"/>
    </row>
    <row r="177" spans="9:17" s="24" customFormat="1" x14ac:dyDescent="0.25">
      <c r="I177" s="55"/>
      <c r="M177" s="26"/>
      <c r="N177" s="26"/>
      <c r="O177" s="26"/>
      <c r="P177" s="26"/>
      <c r="Q177" s="26"/>
    </row>
    <row r="178" spans="9:17" s="24" customFormat="1" x14ac:dyDescent="0.25">
      <c r="I178" s="55"/>
      <c r="M178" s="26"/>
      <c r="N178" s="26"/>
      <c r="O178" s="26"/>
      <c r="P178" s="26"/>
      <c r="Q178" s="26"/>
    </row>
    <row r="179" spans="9:17" s="24" customFormat="1" x14ac:dyDescent="0.25">
      <c r="I179" s="55"/>
      <c r="M179" s="26"/>
      <c r="N179" s="26"/>
      <c r="O179" s="26"/>
      <c r="P179" s="26"/>
      <c r="Q179" s="26"/>
    </row>
    <row r="180" spans="9:17" s="24" customFormat="1" x14ac:dyDescent="0.25">
      <c r="I180" s="55"/>
      <c r="M180" s="26"/>
      <c r="N180" s="26"/>
      <c r="O180" s="26"/>
      <c r="P180" s="26"/>
      <c r="Q180" s="26"/>
    </row>
    <row r="181" spans="9:17" s="24" customFormat="1" x14ac:dyDescent="0.25">
      <c r="I181" s="55"/>
      <c r="M181" s="26"/>
      <c r="N181" s="26"/>
      <c r="O181" s="26"/>
      <c r="P181" s="26"/>
      <c r="Q181" s="26"/>
    </row>
    <row r="182" spans="9:17" s="24" customFormat="1" x14ac:dyDescent="0.25">
      <c r="I182" s="55"/>
      <c r="M182" s="26"/>
      <c r="N182" s="26"/>
      <c r="O182" s="26"/>
      <c r="P182" s="26"/>
      <c r="Q182" s="26"/>
    </row>
    <row r="183" spans="9:17" s="24" customFormat="1" x14ac:dyDescent="0.25">
      <c r="I183" s="55"/>
      <c r="M183" s="26"/>
      <c r="N183" s="26"/>
      <c r="O183" s="26"/>
      <c r="P183" s="26"/>
      <c r="Q183" s="26"/>
    </row>
    <row r="184" spans="9:17" s="24" customFormat="1" x14ac:dyDescent="0.25">
      <c r="I184" s="55"/>
      <c r="M184" s="26"/>
      <c r="N184" s="26"/>
      <c r="O184" s="26"/>
      <c r="P184" s="26"/>
      <c r="Q184" s="26"/>
    </row>
    <row r="185" spans="9:17" s="24" customFormat="1" x14ac:dyDescent="0.25">
      <c r="I185" s="55"/>
      <c r="M185" s="26"/>
      <c r="N185" s="26"/>
      <c r="O185" s="26"/>
      <c r="P185" s="26"/>
      <c r="Q185" s="26"/>
    </row>
    <row r="186" spans="9:17" s="24" customFormat="1" x14ac:dyDescent="0.25">
      <c r="I186" s="55"/>
      <c r="M186" s="26"/>
      <c r="N186" s="26"/>
      <c r="O186" s="26"/>
      <c r="P186" s="26"/>
      <c r="Q186" s="26"/>
    </row>
    <row r="187" spans="9:17" s="24" customFormat="1" x14ac:dyDescent="0.25">
      <c r="I187" s="55"/>
      <c r="M187" s="26"/>
      <c r="N187" s="26"/>
      <c r="O187" s="26"/>
      <c r="P187" s="26"/>
      <c r="Q187" s="26"/>
    </row>
    <row r="188" spans="9:17" s="24" customFormat="1" x14ac:dyDescent="0.25">
      <c r="I188" s="55"/>
      <c r="M188" s="26"/>
      <c r="N188" s="26"/>
      <c r="O188" s="26"/>
      <c r="P188" s="26"/>
      <c r="Q188" s="26"/>
    </row>
    <row r="189" spans="9:17" s="24" customFormat="1" x14ac:dyDescent="0.25">
      <c r="I189" s="55"/>
      <c r="M189" s="26"/>
      <c r="N189" s="26"/>
      <c r="O189" s="26"/>
      <c r="P189" s="26"/>
      <c r="Q189" s="26"/>
    </row>
    <row r="190" spans="9:17" s="24" customFormat="1" x14ac:dyDescent="0.25">
      <c r="I190" s="55"/>
      <c r="M190" s="26"/>
      <c r="N190" s="26"/>
      <c r="O190" s="26"/>
      <c r="P190" s="26"/>
      <c r="Q190" s="26"/>
    </row>
    <row r="191" spans="9:17" s="24" customFormat="1" x14ac:dyDescent="0.25">
      <c r="I191" s="55"/>
      <c r="M191" s="26"/>
      <c r="N191" s="26"/>
      <c r="O191" s="26"/>
      <c r="P191" s="26"/>
      <c r="Q191" s="26"/>
    </row>
    <row r="192" spans="9:17" s="24" customFormat="1" x14ac:dyDescent="0.25">
      <c r="I192" s="55"/>
      <c r="M192" s="26"/>
      <c r="N192" s="26"/>
      <c r="O192" s="26"/>
      <c r="P192" s="26"/>
      <c r="Q192" s="26"/>
    </row>
    <row r="193" spans="9:17" s="24" customFormat="1" x14ac:dyDescent="0.25">
      <c r="I193" s="55"/>
      <c r="M193" s="26"/>
      <c r="N193" s="26"/>
      <c r="O193" s="26"/>
      <c r="P193" s="26"/>
      <c r="Q193" s="26"/>
    </row>
    <row r="194" spans="9:17" s="24" customFormat="1" x14ac:dyDescent="0.25">
      <c r="I194" s="55"/>
      <c r="M194" s="26"/>
      <c r="N194" s="26"/>
      <c r="O194" s="26"/>
      <c r="P194" s="26"/>
      <c r="Q194" s="26"/>
    </row>
    <row r="195" spans="9:17" s="24" customFormat="1" x14ac:dyDescent="0.25">
      <c r="I195" s="55"/>
      <c r="M195" s="26"/>
      <c r="N195" s="26"/>
      <c r="O195" s="26"/>
      <c r="P195" s="26"/>
      <c r="Q195" s="26"/>
    </row>
    <row r="196" spans="9:17" s="24" customFormat="1" x14ac:dyDescent="0.25">
      <c r="I196" s="55"/>
      <c r="M196" s="26"/>
      <c r="N196" s="26"/>
      <c r="O196" s="26"/>
      <c r="P196" s="26"/>
      <c r="Q196" s="26"/>
    </row>
    <row r="197" spans="9:17" s="24" customFormat="1" x14ac:dyDescent="0.25">
      <c r="I197" s="55"/>
      <c r="M197" s="26"/>
      <c r="N197" s="26"/>
      <c r="O197" s="26"/>
      <c r="P197" s="26"/>
      <c r="Q197" s="26"/>
    </row>
    <row r="198" spans="9:17" s="24" customFormat="1" x14ac:dyDescent="0.25">
      <c r="I198" s="55"/>
      <c r="M198" s="26"/>
      <c r="N198" s="26"/>
      <c r="O198" s="26"/>
      <c r="P198" s="26"/>
      <c r="Q198" s="26"/>
    </row>
    <row r="199" spans="9:17" s="24" customFormat="1" x14ac:dyDescent="0.25">
      <c r="I199" s="55"/>
      <c r="M199" s="26"/>
      <c r="N199" s="26"/>
      <c r="O199" s="26"/>
      <c r="P199" s="26"/>
      <c r="Q199" s="26"/>
    </row>
    <row r="200" spans="9:17" s="24" customFormat="1" x14ac:dyDescent="0.25">
      <c r="I200" s="55"/>
      <c r="M200" s="26"/>
      <c r="N200" s="26"/>
      <c r="O200" s="26"/>
      <c r="P200" s="26"/>
      <c r="Q200" s="26"/>
    </row>
    <row r="201" spans="9:17" s="24" customFormat="1" x14ac:dyDescent="0.25">
      <c r="I201" s="55"/>
      <c r="M201" s="26"/>
      <c r="N201" s="26"/>
      <c r="O201" s="26"/>
      <c r="P201" s="26"/>
      <c r="Q201" s="26"/>
    </row>
    <row r="202" spans="9:17" s="24" customFormat="1" x14ac:dyDescent="0.25">
      <c r="I202" s="55"/>
      <c r="M202" s="26"/>
      <c r="N202" s="26"/>
      <c r="O202" s="26"/>
      <c r="P202" s="26"/>
      <c r="Q202" s="26"/>
    </row>
    <row r="203" spans="9:17" s="24" customFormat="1" x14ac:dyDescent="0.25">
      <c r="I203" s="55"/>
      <c r="M203" s="26"/>
      <c r="N203" s="26"/>
      <c r="O203" s="26"/>
      <c r="P203" s="26"/>
      <c r="Q203" s="26"/>
    </row>
    <row r="204" spans="9:17" s="24" customFormat="1" x14ac:dyDescent="0.25">
      <c r="I204" s="55"/>
      <c r="M204" s="26"/>
      <c r="N204" s="26"/>
      <c r="O204" s="26"/>
      <c r="P204" s="26"/>
      <c r="Q204" s="26"/>
    </row>
    <row r="205" spans="9:17" s="24" customFormat="1" x14ac:dyDescent="0.25">
      <c r="I205" s="55"/>
      <c r="M205" s="26"/>
      <c r="N205" s="26"/>
      <c r="O205" s="26"/>
      <c r="P205" s="26"/>
      <c r="Q205" s="26"/>
    </row>
    <row r="206" spans="9:17" s="24" customFormat="1" x14ac:dyDescent="0.25">
      <c r="I206" s="55"/>
      <c r="M206" s="26"/>
      <c r="N206" s="26"/>
      <c r="O206" s="26"/>
      <c r="P206" s="26"/>
      <c r="Q206" s="26"/>
    </row>
    <row r="207" spans="9:17" s="24" customFormat="1" x14ac:dyDescent="0.25">
      <c r="I207" s="55"/>
      <c r="M207" s="26"/>
      <c r="N207" s="26"/>
      <c r="O207" s="26"/>
      <c r="P207" s="26"/>
      <c r="Q207" s="26"/>
    </row>
    <row r="208" spans="9:17" s="24" customFormat="1" x14ac:dyDescent="0.25">
      <c r="I208" s="55"/>
      <c r="M208" s="26"/>
      <c r="N208" s="26"/>
      <c r="O208" s="26"/>
      <c r="P208" s="26"/>
      <c r="Q208" s="26"/>
    </row>
    <row r="209" spans="9:17" s="24" customFormat="1" x14ac:dyDescent="0.25">
      <c r="I209" s="55"/>
      <c r="M209" s="26"/>
      <c r="N209" s="26"/>
      <c r="O209" s="26"/>
      <c r="P209" s="26"/>
      <c r="Q209" s="26"/>
    </row>
    <row r="210" spans="9:17" s="24" customFormat="1" x14ac:dyDescent="0.25">
      <c r="I210" s="55"/>
      <c r="M210" s="26"/>
      <c r="N210" s="26"/>
      <c r="O210" s="26"/>
      <c r="P210" s="26"/>
      <c r="Q210" s="26"/>
    </row>
    <row r="211" spans="9:17" s="24" customFormat="1" x14ac:dyDescent="0.25">
      <c r="I211" s="55"/>
      <c r="M211" s="26"/>
      <c r="N211" s="26"/>
      <c r="O211" s="26"/>
      <c r="P211" s="26"/>
      <c r="Q211" s="26"/>
    </row>
    <row r="212" spans="9:17" s="24" customFormat="1" x14ac:dyDescent="0.25">
      <c r="I212" s="55"/>
      <c r="M212" s="26"/>
      <c r="N212" s="26"/>
      <c r="O212" s="26"/>
      <c r="P212" s="26"/>
      <c r="Q212" s="26"/>
    </row>
    <row r="213" spans="9:17" s="24" customFormat="1" x14ac:dyDescent="0.25">
      <c r="I213" s="55"/>
      <c r="M213" s="26"/>
      <c r="N213" s="26"/>
      <c r="O213" s="26"/>
      <c r="P213" s="26"/>
      <c r="Q213" s="26"/>
    </row>
    <row r="214" spans="9:17" s="24" customFormat="1" x14ac:dyDescent="0.25">
      <c r="I214" s="55"/>
      <c r="M214" s="26"/>
      <c r="N214" s="26"/>
      <c r="O214" s="26"/>
      <c r="P214" s="26"/>
      <c r="Q214" s="26"/>
    </row>
    <row r="215" spans="9:17" s="24" customFormat="1" x14ac:dyDescent="0.25">
      <c r="I215" s="55"/>
      <c r="M215" s="26"/>
      <c r="N215" s="26"/>
      <c r="O215" s="26"/>
      <c r="P215" s="26"/>
      <c r="Q215" s="26"/>
    </row>
    <row r="216" spans="9:17" s="24" customFormat="1" x14ac:dyDescent="0.25">
      <c r="I216" s="55"/>
      <c r="M216" s="26"/>
      <c r="N216" s="26"/>
      <c r="O216" s="26"/>
      <c r="P216" s="26"/>
      <c r="Q216" s="26"/>
    </row>
    <row r="217" spans="9:17" s="24" customFormat="1" x14ac:dyDescent="0.25">
      <c r="I217" s="55"/>
      <c r="M217" s="26"/>
      <c r="N217" s="26"/>
      <c r="O217" s="26"/>
      <c r="P217" s="26"/>
      <c r="Q217" s="26"/>
    </row>
    <row r="218" spans="9:17" s="24" customFormat="1" x14ac:dyDescent="0.25">
      <c r="I218" s="55"/>
      <c r="M218" s="26"/>
      <c r="N218" s="26"/>
      <c r="O218" s="26"/>
      <c r="P218" s="26"/>
      <c r="Q218" s="26"/>
    </row>
    <row r="219" spans="9:17" s="24" customFormat="1" x14ac:dyDescent="0.25">
      <c r="I219" s="55"/>
      <c r="M219" s="26"/>
      <c r="N219" s="26"/>
      <c r="O219" s="26"/>
      <c r="P219" s="26"/>
      <c r="Q219" s="26"/>
    </row>
    <row r="220" spans="9:17" s="24" customFormat="1" x14ac:dyDescent="0.25">
      <c r="I220" s="55"/>
      <c r="M220" s="26"/>
      <c r="N220" s="26"/>
      <c r="O220" s="26"/>
      <c r="P220" s="26"/>
      <c r="Q220" s="26"/>
    </row>
    <row r="221" spans="9:17" s="24" customFormat="1" x14ac:dyDescent="0.25">
      <c r="I221" s="55"/>
      <c r="M221" s="26"/>
      <c r="N221" s="26"/>
      <c r="O221" s="26"/>
      <c r="P221" s="26"/>
      <c r="Q221" s="26"/>
    </row>
    <row r="222" spans="9:17" s="24" customFormat="1" x14ac:dyDescent="0.25">
      <c r="I222" s="55"/>
      <c r="M222" s="26"/>
      <c r="N222" s="26"/>
      <c r="O222" s="26"/>
      <c r="P222" s="26"/>
      <c r="Q222" s="26"/>
    </row>
    <row r="223" spans="9:17" s="24" customFormat="1" x14ac:dyDescent="0.25">
      <c r="I223" s="55"/>
      <c r="M223" s="26"/>
      <c r="N223" s="26"/>
      <c r="O223" s="26"/>
      <c r="P223" s="26"/>
      <c r="Q223" s="26"/>
    </row>
    <row r="224" spans="9:17" s="24" customFormat="1" x14ac:dyDescent="0.25">
      <c r="I224" s="55"/>
      <c r="M224" s="26"/>
      <c r="N224" s="26"/>
      <c r="O224" s="26"/>
      <c r="P224" s="26"/>
      <c r="Q224" s="26"/>
    </row>
    <row r="225" spans="9:17" s="24" customFormat="1" x14ac:dyDescent="0.25">
      <c r="I225" s="55"/>
      <c r="M225" s="26"/>
      <c r="N225" s="26"/>
      <c r="O225" s="26"/>
      <c r="P225" s="26"/>
      <c r="Q225" s="26"/>
    </row>
    <row r="226" spans="9:17" s="24" customFormat="1" x14ac:dyDescent="0.25">
      <c r="I226" s="55"/>
      <c r="M226" s="26"/>
      <c r="N226" s="26"/>
      <c r="O226" s="26"/>
      <c r="P226" s="26"/>
      <c r="Q226" s="26"/>
    </row>
    <row r="227" spans="9:17" s="24" customFormat="1" x14ac:dyDescent="0.25">
      <c r="I227" s="55"/>
      <c r="M227" s="26"/>
      <c r="N227" s="26"/>
      <c r="O227" s="26"/>
      <c r="P227" s="26"/>
      <c r="Q227" s="26"/>
    </row>
    <row r="228" spans="9:17" s="24" customFormat="1" x14ac:dyDescent="0.25">
      <c r="I228" s="55"/>
      <c r="M228" s="26"/>
      <c r="N228" s="26"/>
      <c r="O228" s="26"/>
      <c r="P228" s="26"/>
      <c r="Q228" s="26"/>
    </row>
    <row r="229" spans="9:17" s="24" customFormat="1" x14ac:dyDescent="0.25">
      <c r="I229" s="55"/>
      <c r="M229" s="26"/>
      <c r="N229" s="26"/>
      <c r="O229" s="26"/>
      <c r="P229" s="26"/>
      <c r="Q229" s="26"/>
    </row>
    <row r="230" spans="9:17" s="24" customFormat="1" x14ac:dyDescent="0.25">
      <c r="I230" s="55"/>
      <c r="M230" s="26"/>
      <c r="N230" s="26"/>
      <c r="O230" s="26"/>
      <c r="P230" s="26"/>
      <c r="Q230" s="26"/>
    </row>
    <row r="231" spans="9:17" s="24" customFormat="1" x14ac:dyDescent="0.25">
      <c r="I231" s="55"/>
      <c r="M231" s="26"/>
      <c r="N231" s="26"/>
      <c r="O231" s="26"/>
      <c r="P231" s="26"/>
      <c r="Q231" s="26"/>
    </row>
    <row r="232" spans="9:17" s="24" customFormat="1" x14ac:dyDescent="0.25">
      <c r="I232" s="55"/>
      <c r="M232" s="26"/>
      <c r="N232" s="26"/>
      <c r="O232" s="26"/>
      <c r="P232" s="26"/>
      <c r="Q232" s="26"/>
    </row>
    <row r="233" spans="9:17" s="24" customFormat="1" x14ac:dyDescent="0.25">
      <c r="I233" s="55"/>
      <c r="M233" s="26"/>
      <c r="N233" s="26"/>
      <c r="O233" s="26"/>
      <c r="P233" s="26"/>
      <c r="Q233" s="26"/>
    </row>
    <row r="234" spans="9:17" s="24" customFormat="1" x14ac:dyDescent="0.25">
      <c r="I234" s="55"/>
      <c r="M234" s="26"/>
      <c r="N234" s="26"/>
      <c r="O234" s="26"/>
      <c r="P234" s="26"/>
      <c r="Q234" s="26"/>
    </row>
    <row r="235" spans="9:17" s="24" customFormat="1" x14ac:dyDescent="0.25">
      <c r="I235" s="55"/>
      <c r="M235" s="26"/>
      <c r="N235" s="26"/>
      <c r="O235" s="26"/>
      <c r="P235" s="26"/>
      <c r="Q235" s="26"/>
    </row>
    <row r="236" spans="9:17" s="24" customFormat="1" x14ac:dyDescent="0.25">
      <c r="I236" s="55"/>
      <c r="M236" s="26"/>
      <c r="N236" s="26"/>
      <c r="O236" s="26"/>
      <c r="P236" s="26"/>
      <c r="Q236" s="26"/>
    </row>
    <row r="237" spans="9:17" s="24" customFormat="1" x14ac:dyDescent="0.25">
      <c r="I237" s="55"/>
      <c r="M237" s="26"/>
      <c r="N237" s="26"/>
      <c r="O237" s="26"/>
      <c r="P237" s="26"/>
      <c r="Q237" s="26"/>
    </row>
    <row r="238" spans="9:17" s="24" customFormat="1" x14ac:dyDescent="0.25">
      <c r="I238" s="55"/>
      <c r="M238" s="26"/>
      <c r="N238" s="26"/>
      <c r="O238" s="26"/>
      <c r="P238" s="26"/>
      <c r="Q238" s="26"/>
    </row>
    <row r="239" spans="9:17" s="24" customFormat="1" x14ac:dyDescent="0.25">
      <c r="I239" s="55"/>
      <c r="M239" s="26"/>
      <c r="N239" s="26"/>
      <c r="O239" s="26"/>
      <c r="P239" s="26"/>
      <c r="Q239" s="26"/>
    </row>
    <row r="240" spans="9:17" s="24" customFormat="1" x14ac:dyDescent="0.25">
      <c r="I240" s="55"/>
      <c r="M240" s="26"/>
      <c r="N240" s="26"/>
      <c r="O240" s="26"/>
      <c r="P240" s="26"/>
      <c r="Q240" s="26"/>
    </row>
    <row r="241" spans="9:17" s="24" customFormat="1" x14ac:dyDescent="0.25">
      <c r="I241" s="55"/>
      <c r="M241" s="26"/>
      <c r="N241" s="26"/>
      <c r="O241" s="26"/>
      <c r="P241" s="26"/>
      <c r="Q241" s="26"/>
    </row>
    <row r="242" spans="9:17" s="24" customFormat="1" x14ac:dyDescent="0.25">
      <c r="I242" s="55"/>
      <c r="M242" s="26"/>
      <c r="N242" s="26"/>
      <c r="O242" s="26"/>
      <c r="P242" s="26"/>
      <c r="Q242" s="26"/>
    </row>
    <row r="243" spans="9:17" s="24" customFormat="1" x14ac:dyDescent="0.25">
      <c r="I243" s="55"/>
      <c r="M243" s="26"/>
      <c r="N243" s="26"/>
      <c r="O243" s="26"/>
      <c r="P243" s="26"/>
      <c r="Q243" s="26"/>
    </row>
    <row r="244" spans="9:17" s="24" customFormat="1" x14ac:dyDescent="0.25">
      <c r="I244" s="55"/>
      <c r="M244" s="26"/>
      <c r="N244" s="26"/>
      <c r="O244" s="26"/>
      <c r="P244" s="26"/>
      <c r="Q244" s="26"/>
    </row>
    <row r="245" spans="9:17" s="24" customFormat="1" x14ac:dyDescent="0.25">
      <c r="I245" s="55"/>
      <c r="M245" s="26"/>
      <c r="N245" s="26"/>
      <c r="O245" s="26"/>
      <c r="P245" s="26"/>
      <c r="Q245" s="26"/>
    </row>
    <row r="246" spans="9:17" s="24" customFormat="1" x14ac:dyDescent="0.25">
      <c r="I246" s="55"/>
      <c r="M246" s="26"/>
      <c r="N246" s="26"/>
      <c r="O246" s="26"/>
      <c r="P246" s="26"/>
      <c r="Q246" s="26"/>
    </row>
    <row r="247" spans="9:17" s="24" customFormat="1" x14ac:dyDescent="0.25">
      <c r="I247" s="55"/>
      <c r="M247" s="26"/>
      <c r="N247" s="26"/>
      <c r="O247" s="26"/>
      <c r="P247" s="26"/>
      <c r="Q247" s="26"/>
    </row>
    <row r="248" spans="9:17" s="24" customFormat="1" x14ac:dyDescent="0.25">
      <c r="I248" s="55"/>
      <c r="M248" s="26"/>
      <c r="N248" s="26"/>
      <c r="O248" s="26"/>
      <c r="P248" s="26"/>
      <c r="Q248" s="26"/>
    </row>
    <row r="249" spans="9:17" s="24" customFormat="1" x14ac:dyDescent="0.25">
      <c r="I249" s="55"/>
      <c r="M249" s="26"/>
      <c r="N249" s="26"/>
      <c r="O249" s="26"/>
      <c r="P249" s="26"/>
      <c r="Q249" s="26"/>
    </row>
    <row r="250" spans="9:17" s="24" customFormat="1" x14ac:dyDescent="0.25">
      <c r="I250" s="55"/>
      <c r="M250" s="26"/>
      <c r="N250" s="26"/>
      <c r="O250" s="26"/>
      <c r="P250" s="26"/>
      <c r="Q250" s="26"/>
    </row>
    <row r="251" spans="9:17" s="24" customFormat="1" x14ac:dyDescent="0.25">
      <c r="I251" s="55"/>
      <c r="M251" s="26"/>
      <c r="N251" s="26"/>
      <c r="O251" s="26"/>
      <c r="P251" s="26"/>
      <c r="Q251" s="26"/>
    </row>
    <row r="252" spans="9:17" s="24" customFormat="1" x14ac:dyDescent="0.25">
      <c r="I252" s="55"/>
      <c r="M252" s="26"/>
      <c r="N252" s="26"/>
      <c r="O252" s="26"/>
      <c r="P252" s="26"/>
      <c r="Q252" s="26"/>
    </row>
    <row r="253" spans="9:17" s="24" customFormat="1" x14ac:dyDescent="0.25">
      <c r="I253" s="55"/>
      <c r="M253" s="26"/>
      <c r="N253" s="26"/>
      <c r="O253" s="26"/>
      <c r="P253" s="26"/>
      <c r="Q253" s="26"/>
    </row>
    <row r="254" spans="9:17" s="24" customFormat="1" x14ac:dyDescent="0.25">
      <c r="I254" s="55"/>
      <c r="M254" s="26"/>
      <c r="N254" s="26"/>
      <c r="O254" s="26"/>
      <c r="P254" s="26"/>
      <c r="Q254" s="26"/>
    </row>
    <row r="255" spans="9:17" s="24" customFormat="1" x14ac:dyDescent="0.25">
      <c r="I255" s="55"/>
      <c r="M255" s="26"/>
      <c r="N255" s="26"/>
      <c r="O255" s="26"/>
      <c r="P255" s="26"/>
      <c r="Q255" s="26"/>
    </row>
    <row r="256" spans="9:17" s="24" customFormat="1" x14ac:dyDescent="0.25">
      <c r="I256" s="55"/>
      <c r="M256" s="26"/>
      <c r="N256" s="26"/>
      <c r="O256" s="26"/>
      <c r="P256" s="26"/>
      <c r="Q256" s="26"/>
    </row>
    <row r="257" spans="9:17" s="24" customFormat="1" x14ac:dyDescent="0.25">
      <c r="I257" s="55"/>
      <c r="M257" s="26"/>
      <c r="N257" s="26"/>
      <c r="O257" s="26"/>
      <c r="P257" s="26"/>
      <c r="Q257" s="26"/>
    </row>
    <row r="258" spans="9:17" s="24" customFormat="1" x14ac:dyDescent="0.25">
      <c r="I258" s="55"/>
      <c r="M258" s="26"/>
      <c r="N258" s="26"/>
      <c r="O258" s="26"/>
      <c r="P258" s="26"/>
      <c r="Q258" s="26"/>
    </row>
    <row r="259" spans="9:17" s="24" customFormat="1" x14ac:dyDescent="0.25">
      <c r="I259" s="55"/>
      <c r="M259" s="26"/>
      <c r="N259" s="26"/>
      <c r="O259" s="26"/>
      <c r="P259" s="26"/>
      <c r="Q259" s="26"/>
    </row>
    <row r="260" spans="9:17" s="24" customFormat="1" x14ac:dyDescent="0.25">
      <c r="I260" s="55"/>
      <c r="M260" s="26"/>
      <c r="N260" s="26"/>
      <c r="O260" s="26"/>
      <c r="P260" s="26"/>
      <c r="Q260" s="26"/>
    </row>
    <row r="261" spans="9:17" s="24" customFormat="1" x14ac:dyDescent="0.25">
      <c r="I261" s="55"/>
      <c r="M261" s="26"/>
      <c r="N261" s="26"/>
      <c r="O261" s="26"/>
      <c r="P261" s="26"/>
      <c r="Q261" s="26"/>
    </row>
    <row r="262" spans="9:17" s="24" customFormat="1" x14ac:dyDescent="0.25">
      <c r="I262" s="55"/>
      <c r="M262" s="26"/>
      <c r="N262" s="26"/>
      <c r="O262" s="26"/>
      <c r="P262" s="26"/>
      <c r="Q262" s="26"/>
    </row>
    <row r="263" spans="9:17" s="24" customFormat="1" x14ac:dyDescent="0.25">
      <c r="I263" s="55"/>
      <c r="M263" s="26"/>
      <c r="N263" s="26"/>
      <c r="O263" s="26"/>
      <c r="P263" s="26"/>
      <c r="Q263" s="26"/>
    </row>
    <row r="264" spans="9:17" s="24" customFormat="1" x14ac:dyDescent="0.25">
      <c r="I264" s="55"/>
      <c r="M264" s="26"/>
      <c r="N264" s="26"/>
      <c r="O264" s="26"/>
      <c r="P264" s="26"/>
      <c r="Q264" s="26"/>
    </row>
    <row r="265" spans="9:17" s="24" customFormat="1" x14ac:dyDescent="0.25">
      <c r="I265" s="55"/>
      <c r="M265" s="26"/>
      <c r="N265" s="26"/>
      <c r="O265" s="26"/>
      <c r="P265" s="26"/>
      <c r="Q265" s="26"/>
    </row>
    <row r="266" spans="9:17" s="24" customFormat="1" x14ac:dyDescent="0.25">
      <c r="I266" s="55"/>
      <c r="M266" s="26"/>
      <c r="N266" s="26"/>
      <c r="O266" s="26"/>
      <c r="P266" s="26"/>
      <c r="Q266" s="26"/>
    </row>
    <row r="267" spans="9:17" s="24" customFormat="1" x14ac:dyDescent="0.25">
      <c r="I267" s="55"/>
      <c r="M267" s="26"/>
      <c r="N267" s="26"/>
      <c r="O267" s="26"/>
      <c r="P267" s="26"/>
      <c r="Q267" s="26"/>
    </row>
    <row r="268" spans="9:17" s="24" customFormat="1" x14ac:dyDescent="0.25">
      <c r="I268" s="55"/>
      <c r="M268" s="26"/>
      <c r="N268" s="26"/>
      <c r="O268" s="26"/>
      <c r="P268" s="26"/>
      <c r="Q268" s="26"/>
    </row>
    <row r="269" spans="9:17" s="24" customFormat="1" x14ac:dyDescent="0.25">
      <c r="I269" s="55"/>
      <c r="M269" s="26"/>
      <c r="N269" s="26"/>
      <c r="O269" s="26"/>
      <c r="P269" s="26"/>
      <c r="Q269" s="26"/>
    </row>
    <row r="270" spans="9:17" s="24" customFormat="1" x14ac:dyDescent="0.25">
      <c r="I270" s="55"/>
      <c r="M270" s="26"/>
      <c r="N270" s="26"/>
      <c r="O270" s="26"/>
      <c r="P270" s="26"/>
      <c r="Q270" s="26"/>
    </row>
    <row r="271" spans="9:17" s="24" customFormat="1" x14ac:dyDescent="0.25">
      <c r="I271" s="55"/>
      <c r="M271" s="26"/>
      <c r="N271" s="26"/>
      <c r="O271" s="26"/>
      <c r="P271" s="26"/>
      <c r="Q271" s="26"/>
    </row>
    <row r="272" spans="9:17" s="24" customFormat="1" x14ac:dyDescent="0.25">
      <c r="I272" s="55"/>
      <c r="M272" s="26"/>
      <c r="N272" s="26"/>
      <c r="O272" s="26"/>
      <c r="P272" s="26"/>
      <c r="Q272" s="26"/>
    </row>
    <row r="273" spans="9:17" s="24" customFormat="1" x14ac:dyDescent="0.25">
      <c r="I273" s="55"/>
      <c r="M273" s="26"/>
      <c r="N273" s="26"/>
      <c r="O273" s="26"/>
      <c r="P273" s="26"/>
      <c r="Q273" s="26"/>
    </row>
    <row r="274" spans="9:17" s="24" customFormat="1" x14ac:dyDescent="0.25">
      <c r="I274" s="55"/>
      <c r="M274" s="26"/>
      <c r="N274" s="26"/>
      <c r="O274" s="26"/>
      <c r="P274" s="26"/>
      <c r="Q274" s="26"/>
    </row>
    <row r="275" spans="9:17" s="24" customFormat="1" x14ac:dyDescent="0.25">
      <c r="I275" s="55"/>
      <c r="M275" s="26"/>
      <c r="N275" s="26"/>
      <c r="O275" s="26"/>
      <c r="P275" s="26"/>
      <c r="Q275" s="26"/>
    </row>
    <row r="276" spans="9:17" s="24" customFormat="1" x14ac:dyDescent="0.25">
      <c r="I276" s="55"/>
      <c r="M276" s="26"/>
      <c r="N276" s="26"/>
      <c r="O276" s="26"/>
      <c r="P276" s="26"/>
      <c r="Q276" s="26"/>
    </row>
    <row r="277" spans="9:17" s="24" customFormat="1" x14ac:dyDescent="0.25">
      <c r="I277" s="55"/>
      <c r="M277" s="26"/>
      <c r="N277" s="26"/>
      <c r="O277" s="26"/>
      <c r="P277" s="26"/>
      <c r="Q277" s="26"/>
    </row>
    <row r="278" spans="9:17" s="24" customFormat="1" x14ac:dyDescent="0.25">
      <c r="I278" s="55"/>
      <c r="M278" s="26"/>
      <c r="N278" s="26"/>
      <c r="O278" s="26"/>
      <c r="P278" s="26"/>
      <c r="Q278" s="26"/>
    </row>
    <row r="279" spans="9:17" s="24" customFormat="1" x14ac:dyDescent="0.25">
      <c r="I279" s="55"/>
      <c r="M279" s="26"/>
      <c r="N279" s="26"/>
      <c r="O279" s="26"/>
      <c r="P279" s="26"/>
      <c r="Q279" s="26"/>
    </row>
    <row r="280" spans="9:17" s="24" customFormat="1" x14ac:dyDescent="0.25">
      <c r="I280" s="55"/>
      <c r="M280" s="26"/>
      <c r="N280" s="26"/>
      <c r="O280" s="26"/>
      <c r="P280" s="26"/>
      <c r="Q280" s="26"/>
    </row>
    <row r="281" spans="9:17" s="24" customFormat="1" x14ac:dyDescent="0.25">
      <c r="I281" s="55"/>
      <c r="M281" s="26"/>
      <c r="N281" s="26"/>
      <c r="O281" s="26"/>
      <c r="P281" s="26"/>
      <c r="Q281" s="26"/>
    </row>
    <row r="282" spans="9:17" s="24" customFormat="1" x14ac:dyDescent="0.25">
      <c r="I282" s="55"/>
      <c r="M282" s="26"/>
      <c r="N282" s="26"/>
      <c r="O282" s="26"/>
      <c r="P282" s="26"/>
      <c r="Q282" s="26"/>
    </row>
    <row r="283" spans="9:17" s="24" customFormat="1" x14ac:dyDescent="0.25">
      <c r="I283" s="55"/>
      <c r="M283" s="26"/>
      <c r="N283" s="26"/>
      <c r="O283" s="26"/>
      <c r="P283" s="26"/>
      <c r="Q283" s="26"/>
    </row>
    <row r="284" spans="9:17" s="24" customFormat="1" x14ac:dyDescent="0.25">
      <c r="I284" s="55"/>
      <c r="M284" s="26"/>
      <c r="N284" s="26"/>
      <c r="O284" s="26"/>
      <c r="P284" s="26"/>
      <c r="Q284" s="26"/>
    </row>
    <row r="285" spans="9:17" s="24" customFormat="1" x14ac:dyDescent="0.25">
      <c r="I285" s="55"/>
      <c r="M285" s="26"/>
      <c r="N285" s="26"/>
      <c r="O285" s="26"/>
      <c r="P285" s="26"/>
      <c r="Q285" s="26"/>
    </row>
    <row r="286" spans="9:17" s="24" customFormat="1" x14ac:dyDescent="0.25">
      <c r="I286" s="55"/>
      <c r="M286" s="26"/>
      <c r="N286" s="26"/>
      <c r="O286" s="26"/>
      <c r="P286" s="26"/>
      <c r="Q286" s="26"/>
    </row>
    <row r="287" spans="9:17" s="24" customFormat="1" x14ac:dyDescent="0.25">
      <c r="I287" s="55"/>
      <c r="M287" s="26"/>
      <c r="N287" s="26"/>
      <c r="O287" s="26"/>
      <c r="P287" s="26"/>
      <c r="Q287" s="26"/>
    </row>
    <row r="288" spans="9:17" s="24" customFormat="1" x14ac:dyDescent="0.25">
      <c r="I288" s="55"/>
      <c r="M288" s="26"/>
      <c r="N288" s="26"/>
      <c r="O288" s="26"/>
      <c r="P288" s="26"/>
      <c r="Q288" s="26"/>
    </row>
    <row r="289" spans="9:17" s="24" customFormat="1" x14ac:dyDescent="0.25">
      <c r="I289" s="55"/>
      <c r="M289" s="26"/>
      <c r="N289" s="26"/>
      <c r="O289" s="26"/>
      <c r="P289" s="26"/>
      <c r="Q289" s="26"/>
    </row>
    <row r="290" spans="9:17" s="24" customFormat="1" x14ac:dyDescent="0.25">
      <c r="I290" s="55"/>
      <c r="M290" s="26"/>
      <c r="N290" s="26"/>
      <c r="O290" s="26"/>
      <c r="P290" s="26"/>
      <c r="Q290" s="26"/>
    </row>
    <row r="291" spans="9:17" s="24" customFormat="1" x14ac:dyDescent="0.25">
      <c r="I291" s="55"/>
      <c r="M291" s="26"/>
      <c r="N291" s="26"/>
      <c r="O291" s="26"/>
      <c r="P291" s="26"/>
      <c r="Q291" s="26"/>
    </row>
    <row r="292" spans="9:17" s="24" customFormat="1" x14ac:dyDescent="0.25">
      <c r="I292" s="55"/>
      <c r="M292" s="26"/>
      <c r="N292" s="26"/>
      <c r="O292" s="26"/>
      <c r="P292" s="26"/>
      <c r="Q292" s="26"/>
    </row>
    <row r="293" spans="9:17" s="24" customFormat="1" x14ac:dyDescent="0.25">
      <c r="I293" s="55"/>
      <c r="M293" s="26"/>
      <c r="N293" s="26"/>
      <c r="O293" s="26"/>
      <c r="P293" s="26"/>
      <c r="Q293" s="26"/>
    </row>
    <row r="294" spans="9:17" s="24" customFormat="1" x14ac:dyDescent="0.25">
      <c r="I294" s="55"/>
      <c r="M294" s="26"/>
      <c r="N294" s="26"/>
      <c r="O294" s="26"/>
      <c r="P294" s="26"/>
      <c r="Q294" s="26"/>
    </row>
    <row r="295" spans="9:17" s="24" customFormat="1" x14ac:dyDescent="0.25">
      <c r="I295" s="55"/>
      <c r="M295" s="26"/>
      <c r="N295" s="26"/>
      <c r="O295" s="26"/>
      <c r="P295" s="26"/>
      <c r="Q295" s="26"/>
    </row>
    <row r="296" spans="9:17" s="24" customFormat="1" x14ac:dyDescent="0.25">
      <c r="I296" s="55"/>
      <c r="M296" s="26"/>
      <c r="N296" s="26"/>
      <c r="O296" s="26"/>
      <c r="P296" s="26"/>
      <c r="Q296" s="26"/>
    </row>
    <row r="297" spans="9:17" s="24" customFormat="1" x14ac:dyDescent="0.25">
      <c r="I297" s="55"/>
      <c r="M297" s="26"/>
      <c r="N297" s="26"/>
      <c r="O297" s="26"/>
      <c r="P297" s="26"/>
      <c r="Q297" s="26"/>
    </row>
    <row r="298" spans="9:17" s="24" customFormat="1" x14ac:dyDescent="0.25">
      <c r="I298" s="55"/>
      <c r="M298" s="26"/>
      <c r="N298" s="26"/>
      <c r="O298" s="26"/>
      <c r="P298" s="26"/>
      <c r="Q298" s="26"/>
    </row>
    <row r="299" spans="9:17" s="24" customFormat="1" x14ac:dyDescent="0.25">
      <c r="I299" s="55"/>
      <c r="M299" s="26"/>
      <c r="N299" s="26"/>
      <c r="O299" s="26"/>
      <c r="P299" s="26"/>
      <c r="Q299" s="26"/>
    </row>
    <row r="300" spans="9:17" s="24" customFormat="1" x14ac:dyDescent="0.25">
      <c r="I300" s="55"/>
      <c r="M300" s="26"/>
      <c r="N300" s="26"/>
      <c r="O300" s="26"/>
      <c r="P300" s="26"/>
      <c r="Q300" s="26"/>
    </row>
    <row r="301" spans="9:17" s="24" customFormat="1" x14ac:dyDescent="0.25">
      <c r="I301" s="55"/>
      <c r="M301" s="26"/>
      <c r="N301" s="26"/>
      <c r="O301" s="26"/>
      <c r="P301" s="26"/>
      <c r="Q301" s="26"/>
    </row>
    <row r="302" spans="9:17" s="24" customFormat="1" x14ac:dyDescent="0.25">
      <c r="I302" s="55"/>
      <c r="M302" s="26"/>
      <c r="N302" s="26"/>
      <c r="O302" s="26"/>
      <c r="P302" s="26"/>
      <c r="Q302" s="26"/>
    </row>
    <row r="303" spans="9:17" s="24" customFormat="1" x14ac:dyDescent="0.25">
      <c r="I303" s="55"/>
      <c r="M303" s="26"/>
      <c r="N303" s="26"/>
      <c r="O303" s="26"/>
      <c r="P303" s="26"/>
      <c r="Q303" s="26"/>
    </row>
    <row r="304" spans="9:17" s="24" customFormat="1" x14ac:dyDescent="0.25">
      <c r="I304" s="55"/>
      <c r="M304" s="26"/>
      <c r="N304" s="26"/>
      <c r="O304" s="26"/>
      <c r="P304" s="26"/>
      <c r="Q304" s="26"/>
    </row>
    <row r="305" spans="9:17" s="24" customFormat="1" x14ac:dyDescent="0.25">
      <c r="I305" s="55"/>
      <c r="M305" s="26"/>
      <c r="N305" s="26"/>
      <c r="O305" s="26"/>
      <c r="P305" s="26"/>
      <c r="Q305" s="26"/>
    </row>
    <row r="306" spans="9:17" s="24" customFormat="1" x14ac:dyDescent="0.25">
      <c r="I306" s="55"/>
      <c r="M306" s="26"/>
      <c r="N306" s="26"/>
      <c r="O306" s="26"/>
      <c r="P306" s="26"/>
      <c r="Q306" s="26"/>
    </row>
    <row r="307" spans="9:17" s="24" customFormat="1" x14ac:dyDescent="0.25">
      <c r="I307" s="55"/>
      <c r="M307" s="26"/>
      <c r="N307" s="26"/>
      <c r="O307" s="26"/>
      <c r="P307" s="26"/>
      <c r="Q307" s="26"/>
    </row>
    <row r="308" spans="9:17" s="24" customFormat="1" x14ac:dyDescent="0.25">
      <c r="I308" s="55"/>
      <c r="M308" s="26"/>
      <c r="N308" s="26"/>
      <c r="O308" s="26"/>
      <c r="P308" s="26"/>
      <c r="Q308" s="26"/>
    </row>
    <row r="309" spans="9:17" s="24" customFormat="1" x14ac:dyDescent="0.25">
      <c r="I309" s="55"/>
      <c r="M309" s="26"/>
      <c r="N309" s="26"/>
      <c r="O309" s="26"/>
      <c r="P309" s="26"/>
      <c r="Q309" s="26"/>
    </row>
    <row r="310" spans="9:17" s="24" customFormat="1" x14ac:dyDescent="0.25">
      <c r="I310" s="55"/>
      <c r="M310" s="26"/>
      <c r="N310" s="26"/>
      <c r="O310" s="26"/>
      <c r="P310" s="26"/>
      <c r="Q310" s="26"/>
    </row>
    <row r="311" spans="9:17" s="24" customFormat="1" x14ac:dyDescent="0.25">
      <c r="I311" s="55"/>
      <c r="M311" s="26"/>
      <c r="N311" s="26"/>
      <c r="O311" s="26"/>
      <c r="P311" s="26"/>
      <c r="Q311" s="26"/>
    </row>
    <row r="312" spans="9:17" s="24" customFormat="1" x14ac:dyDescent="0.25">
      <c r="I312" s="55"/>
      <c r="M312" s="26"/>
      <c r="N312" s="26"/>
      <c r="O312" s="26"/>
      <c r="P312" s="26"/>
      <c r="Q312" s="26"/>
    </row>
    <row r="313" spans="9:17" s="24" customFormat="1" x14ac:dyDescent="0.25">
      <c r="I313" s="55"/>
      <c r="M313" s="26"/>
      <c r="N313" s="26"/>
      <c r="O313" s="26"/>
      <c r="P313" s="26"/>
      <c r="Q313" s="26"/>
    </row>
    <row r="314" spans="9:17" s="24" customFormat="1" x14ac:dyDescent="0.25">
      <c r="I314" s="55"/>
      <c r="M314" s="26"/>
      <c r="N314" s="26"/>
      <c r="O314" s="26"/>
      <c r="P314" s="26"/>
      <c r="Q314" s="26"/>
    </row>
    <row r="315" spans="9:17" s="24" customFormat="1" x14ac:dyDescent="0.25">
      <c r="I315" s="55"/>
      <c r="M315" s="26"/>
      <c r="N315" s="26"/>
      <c r="O315" s="26"/>
      <c r="P315" s="26"/>
      <c r="Q315" s="26"/>
    </row>
    <row r="316" spans="9:17" s="24" customFormat="1" x14ac:dyDescent="0.25">
      <c r="I316" s="55"/>
      <c r="M316" s="26"/>
      <c r="N316" s="26"/>
      <c r="O316" s="26"/>
      <c r="P316" s="26"/>
      <c r="Q316" s="26"/>
    </row>
    <row r="317" spans="9:17" s="24" customFormat="1" x14ac:dyDescent="0.25">
      <c r="I317" s="55"/>
      <c r="M317" s="26"/>
      <c r="N317" s="26"/>
      <c r="O317" s="26"/>
      <c r="P317" s="26"/>
      <c r="Q317" s="26"/>
    </row>
    <row r="318" spans="9:17" s="24" customFormat="1" x14ac:dyDescent="0.25">
      <c r="I318" s="55"/>
      <c r="M318" s="26"/>
      <c r="N318" s="26"/>
      <c r="O318" s="26"/>
      <c r="P318" s="26"/>
      <c r="Q318" s="26"/>
    </row>
    <row r="319" spans="9:17" s="24" customFormat="1" x14ac:dyDescent="0.25">
      <c r="I319" s="55"/>
      <c r="M319" s="26"/>
      <c r="N319" s="26"/>
      <c r="O319" s="26"/>
      <c r="P319" s="26"/>
      <c r="Q319" s="26"/>
    </row>
    <row r="320" spans="9:17" s="24" customFormat="1" x14ac:dyDescent="0.25">
      <c r="I320" s="55"/>
      <c r="M320" s="26"/>
      <c r="N320" s="26"/>
      <c r="O320" s="26"/>
      <c r="P320" s="26"/>
      <c r="Q320" s="26"/>
    </row>
    <row r="321" spans="9:17" s="24" customFormat="1" x14ac:dyDescent="0.25">
      <c r="I321" s="55"/>
      <c r="M321" s="26"/>
      <c r="N321" s="26"/>
      <c r="O321" s="26"/>
      <c r="P321" s="26"/>
      <c r="Q321" s="26"/>
    </row>
    <row r="322" spans="9:17" s="24" customFormat="1" x14ac:dyDescent="0.25">
      <c r="I322" s="55"/>
      <c r="M322" s="26"/>
      <c r="N322" s="26"/>
      <c r="O322" s="26"/>
      <c r="P322" s="26"/>
      <c r="Q322" s="26"/>
    </row>
    <row r="323" spans="9:17" s="24" customFormat="1" x14ac:dyDescent="0.25">
      <c r="I323" s="55"/>
      <c r="M323" s="26"/>
      <c r="N323" s="26"/>
      <c r="O323" s="26"/>
      <c r="P323" s="26"/>
      <c r="Q323" s="26"/>
    </row>
    <row r="324" spans="9:17" s="24" customFormat="1" x14ac:dyDescent="0.25">
      <c r="I324" s="55"/>
      <c r="M324" s="26"/>
      <c r="N324" s="26"/>
      <c r="O324" s="26"/>
      <c r="P324" s="26"/>
      <c r="Q324" s="26"/>
    </row>
    <row r="325" spans="9:17" s="24" customFormat="1" x14ac:dyDescent="0.25">
      <c r="I325" s="55"/>
      <c r="M325" s="26"/>
      <c r="N325" s="26"/>
      <c r="O325" s="26"/>
      <c r="P325" s="26"/>
      <c r="Q325" s="26"/>
    </row>
    <row r="326" spans="9:17" s="24" customFormat="1" x14ac:dyDescent="0.25">
      <c r="I326" s="55"/>
      <c r="M326" s="26"/>
      <c r="N326" s="26"/>
      <c r="O326" s="26"/>
      <c r="P326" s="26"/>
      <c r="Q326" s="26"/>
    </row>
    <row r="327" spans="9:17" s="24" customFormat="1" x14ac:dyDescent="0.25">
      <c r="I327" s="55"/>
      <c r="M327" s="26"/>
      <c r="N327" s="26"/>
      <c r="O327" s="26"/>
      <c r="P327" s="26"/>
      <c r="Q327" s="26"/>
    </row>
    <row r="328" spans="9:17" s="24" customFormat="1" x14ac:dyDescent="0.25">
      <c r="I328" s="55"/>
      <c r="M328" s="26"/>
      <c r="N328" s="26"/>
      <c r="O328" s="26"/>
      <c r="P328" s="26"/>
      <c r="Q328" s="26"/>
    </row>
    <row r="329" spans="9:17" s="24" customFormat="1" x14ac:dyDescent="0.25">
      <c r="I329" s="55"/>
      <c r="M329" s="26"/>
      <c r="N329" s="26"/>
      <c r="O329" s="26"/>
      <c r="P329" s="26"/>
      <c r="Q329" s="26"/>
    </row>
    <row r="330" spans="9:17" s="24" customFormat="1" x14ac:dyDescent="0.25">
      <c r="I330" s="55"/>
      <c r="M330" s="26"/>
      <c r="N330" s="26"/>
      <c r="O330" s="26"/>
      <c r="P330" s="26"/>
      <c r="Q330" s="26"/>
    </row>
    <row r="331" spans="9:17" s="24" customFormat="1" x14ac:dyDescent="0.25">
      <c r="I331" s="55"/>
      <c r="M331" s="26"/>
      <c r="N331" s="26"/>
      <c r="O331" s="26"/>
      <c r="P331" s="26"/>
      <c r="Q331" s="26"/>
    </row>
    <row r="332" spans="9:17" s="24" customFormat="1" x14ac:dyDescent="0.25">
      <c r="I332" s="55"/>
      <c r="M332" s="26"/>
      <c r="N332" s="26"/>
      <c r="O332" s="26"/>
      <c r="P332" s="26"/>
      <c r="Q332" s="26"/>
    </row>
    <row r="333" spans="9:17" s="24" customFormat="1" x14ac:dyDescent="0.25">
      <c r="I333" s="55"/>
      <c r="M333" s="26"/>
      <c r="N333" s="26"/>
      <c r="O333" s="26"/>
      <c r="P333" s="26"/>
      <c r="Q333" s="26"/>
    </row>
    <row r="334" spans="9:17" s="24" customFormat="1" x14ac:dyDescent="0.25">
      <c r="I334" s="55"/>
      <c r="M334" s="26"/>
      <c r="N334" s="26"/>
      <c r="O334" s="26"/>
      <c r="P334" s="26"/>
      <c r="Q334" s="26"/>
    </row>
    <row r="335" spans="9:17" s="24" customFormat="1" x14ac:dyDescent="0.25">
      <c r="I335" s="55"/>
      <c r="M335" s="26"/>
      <c r="N335" s="26"/>
      <c r="O335" s="26"/>
      <c r="P335" s="26"/>
      <c r="Q335" s="26"/>
    </row>
    <row r="336" spans="9:17" s="24" customFormat="1" x14ac:dyDescent="0.25">
      <c r="I336" s="55"/>
      <c r="M336" s="26"/>
      <c r="N336" s="26"/>
      <c r="O336" s="26"/>
      <c r="P336" s="26"/>
      <c r="Q336" s="26"/>
    </row>
    <row r="337" spans="9:17" s="24" customFormat="1" x14ac:dyDescent="0.25">
      <c r="I337" s="55"/>
      <c r="M337" s="26"/>
      <c r="N337" s="26"/>
      <c r="O337" s="26"/>
      <c r="P337" s="26"/>
      <c r="Q337" s="26"/>
    </row>
    <row r="338" spans="9:17" s="24" customFormat="1" x14ac:dyDescent="0.25">
      <c r="I338" s="55"/>
      <c r="M338" s="26"/>
      <c r="N338" s="26"/>
      <c r="O338" s="26"/>
      <c r="P338" s="26"/>
      <c r="Q338" s="26"/>
    </row>
    <row r="339" spans="9:17" s="24" customFormat="1" x14ac:dyDescent="0.25">
      <c r="I339" s="55"/>
      <c r="M339" s="26"/>
      <c r="N339" s="26"/>
      <c r="O339" s="26"/>
      <c r="P339" s="26"/>
      <c r="Q339" s="26"/>
    </row>
    <row r="340" spans="9:17" s="24" customFormat="1" x14ac:dyDescent="0.25">
      <c r="I340" s="55"/>
      <c r="M340" s="26"/>
      <c r="N340" s="26"/>
      <c r="O340" s="26"/>
      <c r="P340" s="26"/>
      <c r="Q340" s="26"/>
    </row>
    <row r="341" spans="9:17" s="24" customFormat="1" x14ac:dyDescent="0.25">
      <c r="I341" s="55"/>
      <c r="M341" s="26"/>
      <c r="N341" s="26"/>
      <c r="O341" s="26"/>
      <c r="P341" s="26"/>
      <c r="Q341" s="26"/>
    </row>
    <row r="342" spans="9:17" s="24" customFormat="1" x14ac:dyDescent="0.25">
      <c r="I342" s="55"/>
      <c r="M342" s="26"/>
      <c r="N342" s="26"/>
      <c r="O342" s="26"/>
      <c r="P342" s="26"/>
      <c r="Q342" s="26"/>
    </row>
    <row r="343" spans="9:17" s="24" customFormat="1" x14ac:dyDescent="0.25">
      <c r="I343" s="55"/>
      <c r="M343" s="26"/>
      <c r="N343" s="26"/>
      <c r="O343" s="26"/>
      <c r="P343" s="26"/>
      <c r="Q343" s="26"/>
    </row>
    <row r="344" spans="9:17" s="24" customFormat="1" x14ac:dyDescent="0.25">
      <c r="I344" s="55"/>
      <c r="M344" s="26"/>
      <c r="N344" s="26"/>
      <c r="O344" s="26"/>
      <c r="P344" s="26"/>
      <c r="Q344" s="26"/>
    </row>
    <row r="345" spans="9:17" s="24" customFormat="1" x14ac:dyDescent="0.25">
      <c r="I345" s="55"/>
      <c r="M345" s="26"/>
      <c r="N345" s="26"/>
      <c r="O345" s="26"/>
      <c r="P345" s="26"/>
      <c r="Q345" s="26"/>
    </row>
    <row r="346" spans="9:17" s="24" customFormat="1" x14ac:dyDescent="0.25">
      <c r="I346" s="55"/>
      <c r="M346" s="26"/>
      <c r="N346" s="26"/>
      <c r="O346" s="26"/>
      <c r="P346" s="26"/>
      <c r="Q346" s="26"/>
    </row>
    <row r="347" spans="9:17" s="24" customFormat="1" x14ac:dyDescent="0.25">
      <c r="I347" s="55"/>
      <c r="M347" s="26"/>
      <c r="N347" s="26"/>
      <c r="O347" s="26"/>
      <c r="P347" s="26"/>
      <c r="Q347" s="26"/>
    </row>
    <row r="348" spans="9:17" s="24" customFormat="1" x14ac:dyDescent="0.25">
      <c r="I348" s="55"/>
      <c r="M348" s="26"/>
      <c r="N348" s="26"/>
      <c r="O348" s="26"/>
      <c r="P348" s="26"/>
      <c r="Q348" s="26"/>
    </row>
    <row r="349" spans="9:17" s="24" customFormat="1" x14ac:dyDescent="0.25">
      <c r="I349" s="55"/>
      <c r="M349" s="26"/>
      <c r="N349" s="26"/>
      <c r="O349" s="26"/>
      <c r="P349" s="26"/>
      <c r="Q349" s="26"/>
    </row>
    <row r="350" spans="9:17" s="24" customFormat="1" x14ac:dyDescent="0.25">
      <c r="I350" s="55"/>
      <c r="M350" s="26"/>
      <c r="N350" s="26"/>
      <c r="O350" s="26"/>
      <c r="P350" s="26"/>
      <c r="Q350" s="26"/>
    </row>
    <row r="351" spans="9:17" s="24" customFormat="1" x14ac:dyDescent="0.25">
      <c r="I351" s="55"/>
      <c r="M351" s="26"/>
      <c r="N351" s="26"/>
      <c r="O351" s="26"/>
      <c r="P351" s="26"/>
      <c r="Q351" s="26"/>
    </row>
    <row r="352" spans="9:17" s="24" customFormat="1" x14ac:dyDescent="0.25">
      <c r="I352" s="55"/>
      <c r="M352" s="26"/>
      <c r="N352" s="26"/>
      <c r="O352" s="26"/>
      <c r="P352" s="26"/>
      <c r="Q352" s="26"/>
    </row>
    <row r="353" spans="9:17" s="24" customFormat="1" x14ac:dyDescent="0.25">
      <c r="I353" s="55"/>
      <c r="M353" s="26"/>
      <c r="N353" s="26"/>
      <c r="O353" s="26"/>
      <c r="P353" s="26"/>
      <c r="Q353" s="26"/>
    </row>
    <row r="354" spans="9:17" s="24" customFormat="1" x14ac:dyDescent="0.25">
      <c r="I354" s="55"/>
      <c r="M354" s="26"/>
      <c r="N354" s="26"/>
      <c r="O354" s="26"/>
      <c r="P354" s="26"/>
      <c r="Q354" s="26"/>
    </row>
    <row r="355" spans="9:17" s="24" customFormat="1" x14ac:dyDescent="0.25">
      <c r="I355" s="55"/>
      <c r="M355" s="26"/>
      <c r="N355" s="26"/>
      <c r="O355" s="26"/>
      <c r="P355" s="26"/>
      <c r="Q355" s="26"/>
    </row>
    <row r="356" spans="9:17" s="24" customFormat="1" x14ac:dyDescent="0.25">
      <c r="I356" s="55"/>
      <c r="M356" s="26"/>
      <c r="N356" s="26"/>
      <c r="O356" s="26"/>
      <c r="P356" s="26"/>
      <c r="Q356" s="26"/>
    </row>
    <row r="357" spans="9:17" s="24" customFormat="1" x14ac:dyDescent="0.25">
      <c r="I357" s="55"/>
      <c r="M357" s="26"/>
      <c r="N357" s="26"/>
      <c r="O357" s="26"/>
      <c r="P357" s="26"/>
      <c r="Q357" s="26"/>
    </row>
    <row r="358" spans="9:17" s="24" customFormat="1" x14ac:dyDescent="0.25">
      <c r="I358" s="55"/>
      <c r="M358" s="26"/>
      <c r="N358" s="26"/>
      <c r="O358" s="26"/>
      <c r="P358" s="26"/>
      <c r="Q358" s="26"/>
    </row>
    <row r="359" spans="9:17" s="24" customFormat="1" x14ac:dyDescent="0.25">
      <c r="I359" s="55"/>
      <c r="M359" s="26"/>
      <c r="N359" s="26"/>
      <c r="O359" s="26"/>
      <c r="P359" s="26"/>
      <c r="Q359" s="26"/>
    </row>
    <row r="360" spans="9:17" s="24" customFormat="1" x14ac:dyDescent="0.25">
      <c r="I360" s="55"/>
      <c r="M360" s="26"/>
      <c r="N360" s="26"/>
      <c r="O360" s="26"/>
      <c r="P360" s="26"/>
      <c r="Q360" s="26"/>
    </row>
    <row r="361" spans="9:17" s="24" customFormat="1" x14ac:dyDescent="0.25">
      <c r="I361" s="55"/>
      <c r="M361" s="26"/>
      <c r="N361" s="26"/>
      <c r="O361" s="26"/>
      <c r="P361" s="26"/>
      <c r="Q361" s="26"/>
    </row>
    <row r="362" spans="9:17" s="24" customFormat="1" x14ac:dyDescent="0.25">
      <c r="I362" s="55"/>
      <c r="M362" s="26"/>
      <c r="N362" s="26"/>
      <c r="O362" s="26"/>
      <c r="P362" s="26"/>
      <c r="Q362" s="26"/>
    </row>
    <row r="363" spans="9:17" s="24" customFormat="1" x14ac:dyDescent="0.25">
      <c r="I363" s="55"/>
      <c r="M363" s="26"/>
      <c r="N363" s="26"/>
      <c r="O363" s="26"/>
      <c r="P363" s="26"/>
      <c r="Q363" s="26"/>
    </row>
    <row r="364" spans="9:17" s="24" customFormat="1" x14ac:dyDescent="0.25">
      <c r="I364" s="55"/>
      <c r="M364" s="26"/>
      <c r="N364" s="26"/>
      <c r="O364" s="26"/>
      <c r="P364" s="26"/>
      <c r="Q364" s="26"/>
    </row>
    <row r="365" spans="9:17" s="24" customFormat="1" x14ac:dyDescent="0.25">
      <c r="I365" s="55"/>
      <c r="M365" s="26"/>
      <c r="N365" s="26"/>
      <c r="O365" s="26"/>
      <c r="P365" s="26"/>
      <c r="Q365" s="26"/>
    </row>
    <row r="366" spans="9:17" s="24" customFormat="1" x14ac:dyDescent="0.25">
      <c r="I366" s="55"/>
      <c r="M366" s="26"/>
      <c r="N366" s="26"/>
      <c r="O366" s="26"/>
      <c r="P366" s="26"/>
      <c r="Q366" s="26"/>
    </row>
    <row r="367" spans="9:17" s="24" customFormat="1" x14ac:dyDescent="0.25">
      <c r="I367" s="55"/>
      <c r="M367" s="26"/>
      <c r="N367" s="26"/>
      <c r="O367" s="26"/>
      <c r="P367" s="26"/>
      <c r="Q367" s="26"/>
    </row>
    <row r="368" spans="9:17" s="24" customFormat="1" x14ac:dyDescent="0.25">
      <c r="I368" s="55"/>
      <c r="M368" s="26"/>
      <c r="N368" s="26"/>
      <c r="O368" s="26"/>
      <c r="P368" s="26"/>
      <c r="Q368" s="26"/>
    </row>
    <row r="369" spans="9:17" s="24" customFormat="1" x14ac:dyDescent="0.25">
      <c r="I369" s="55"/>
      <c r="M369" s="26"/>
      <c r="N369" s="26"/>
      <c r="O369" s="26"/>
      <c r="P369" s="26"/>
      <c r="Q369" s="26"/>
    </row>
    <row r="370" spans="9:17" s="24" customFormat="1" x14ac:dyDescent="0.25">
      <c r="I370" s="55"/>
      <c r="M370" s="26"/>
      <c r="N370" s="26"/>
      <c r="O370" s="26"/>
      <c r="P370" s="26"/>
      <c r="Q370" s="26"/>
    </row>
    <row r="371" spans="9:17" s="24" customFormat="1" x14ac:dyDescent="0.25">
      <c r="I371" s="55"/>
      <c r="M371" s="26"/>
      <c r="N371" s="26"/>
      <c r="O371" s="26"/>
      <c r="P371" s="26"/>
      <c r="Q371" s="26"/>
    </row>
    <row r="372" spans="9:17" s="24" customFormat="1" x14ac:dyDescent="0.25">
      <c r="I372" s="55"/>
      <c r="M372" s="26"/>
      <c r="N372" s="26"/>
      <c r="O372" s="26"/>
      <c r="P372" s="26"/>
      <c r="Q372" s="26"/>
    </row>
    <row r="373" spans="9:17" s="24" customFormat="1" x14ac:dyDescent="0.25">
      <c r="I373" s="55"/>
      <c r="M373" s="26"/>
      <c r="N373" s="26"/>
      <c r="O373" s="26"/>
      <c r="P373" s="26"/>
      <c r="Q373" s="26"/>
    </row>
    <row r="374" spans="9:17" s="24" customFormat="1" x14ac:dyDescent="0.25">
      <c r="I374" s="55"/>
      <c r="M374" s="26"/>
      <c r="N374" s="26"/>
      <c r="O374" s="26"/>
      <c r="P374" s="26"/>
      <c r="Q374" s="26"/>
    </row>
    <row r="375" spans="9:17" s="24" customFormat="1" x14ac:dyDescent="0.25">
      <c r="I375" s="55"/>
      <c r="M375" s="26"/>
      <c r="N375" s="26"/>
      <c r="O375" s="26"/>
      <c r="P375" s="26"/>
      <c r="Q375" s="26"/>
    </row>
    <row r="376" spans="9:17" s="24" customFormat="1" x14ac:dyDescent="0.25">
      <c r="I376" s="55"/>
      <c r="M376" s="26"/>
      <c r="N376" s="26"/>
      <c r="O376" s="26"/>
      <c r="P376" s="26"/>
      <c r="Q376" s="26"/>
    </row>
    <row r="377" spans="9:17" s="24" customFormat="1" x14ac:dyDescent="0.25">
      <c r="I377" s="55"/>
      <c r="M377" s="26"/>
      <c r="N377" s="26"/>
      <c r="O377" s="26"/>
      <c r="P377" s="26"/>
      <c r="Q377" s="26"/>
    </row>
    <row r="378" spans="9:17" s="24" customFormat="1" x14ac:dyDescent="0.25">
      <c r="I378" s="55"/>
      <c r="M378" s="26"/>
      <c r="N378" s="26"/>
      <c r="O378" s="26"/>
      <c r="P378" s="26"/>
      <c r="Q378" s="26"/>
    </row>
    <row r="379" spans="9:17" s="24" customFormat="1" x14ac:dyDescent="0.25">
      <c r="I379" s="55"/>
      <c r="M379" s="26"/>
      <c r="N379" s="26"/>
      <c r="O379" s="26"/>
      <c r="P379" s="26"/>
      <c r="Q379" s="26"/>
    </row>
    <row r="380" spans="9:17" s="24" customFormat="1" x14ac:dyDescent="0.25">
      <c r="I380" s="55"/>
      <c r="M380" s="26"/>
      <c r="N380" s="26"/>
      <c r="O380" s="26"/>
      <c r="P380" s="26"/>
      <c r="Q380" s="26"/>
    </row>
    <row r="381" spans="9:17" s="24" customFormat="1" x14ac:dyDescent="0.25">
      <c r="I381" s="55"/>
      <c r="M381" s="26"/>
      <c r="N381" s="26"/>
      <c r="O381" s="26"/>
      <c r="P381" s="26"/>
      <c r="Q381" s="26"/>
    </row>
    <row r="382" spans="9:17" s="24" customFormat="1" x14ac:dyDescent="0.25">
      <c r="I382" s="55"/>
      <c r="M382" s="26"/>
      <c r="N382" s="26"/>
      <c r="O382" s="26"/>
      <c r="P382" s="26"/>
      <c r="Q382" s="26"/>
    </row>
    <row r="383" spans="9:17" s="24" customFormat="1" x14ac:dyDescent="0.25">
      <c r="I383" s="55"/>
      <c r="M383" s="26"/>
      <c r="N383" s="26"/>
      <c r="O383" s="26"/>
      <c r="P383" s="26"/>
      <c r="Q383" s="26"/>
    </row>
    <row r="384" spans="9:17" s="24" customFormat="1" x14ac:dyDescent="0.25">
      <c r="I384" s="55"/>
      <c r="M384" s="26"/>
      <c r="N384" s="26"/>
      <c r="O384" s="26"/>
      <c r="P384" s="26"/>
      <c r="Q384" s="26"/>
    </row>
    <row r="385" spans="9:17" s="24" customFormat="1" x14ac:dyDescent="0.25">
      <c r="I385" s="55"/>
      <c r="M385" s="26"/>
      <c r="N385" s="26"/>
      <c r="O385" s="26"/>
      <c r="P385" s="26"/>
      <c r="Q385" s="26"/>
    </row>
    <row r="386" spans="9:17" s="24" customFormat="1" x14ac:dyDescent="0.25">
      <c r="I386" s="55"/>
      <c r="M386" s="26"/>
      <c r="N386" s="26"/>
      <c r="O386" s="26"/>
      <c r="P386" s="26"/>
      <c r="Q386" s="26"/>
    </row>
    <row r="387" spans="9:17" s="24" customFormat="1" x14ac:dyDescent="0.25">
      <c r="I387" s="55"/>
      <c r="M387" s="26"/>
      <c r="N387" s="26"/>
      <c r="O387" s="26"/>
      <c r="P387" s="26"/>
      <c r="Q387" s="26"/>
    </row>
    <row r="388" spans="9:17" s="24" customFormat="1" x14ac:dyDescent="0.25">
      <c r="I388" s="55"/>
      <c r="M388" s="26"/>
      <c r="N388" s="26"/>
      <c r="O388" s="26"/>
      <c r="P388" s="26"/>
      <c r="Q388" s="26"/>
    </row>
    <row r="389" spans="9:17" s="24" customFormat="1" x14ac:dyDescent="0.25">
      <c r="I389" s="55"/>
      <c r="M389" s="26"/>
      <c r="N389" s="26"/>
      <c r="O389" s="26"/>
      <c r="P389" s="26"/>
      <c r="Q389" s="26"/>
    </row>
    <row r="390" spans="9:17" s="24" customFormat="1" x14ac:dyDescent="0.25">
      <c r="I390" s="55"/>
      <c r="M390" s="26"/>
      <c r="N390" s="26"/>
      <c r="O390" s="26"/>
      <c r="P390" s="26"/>
      <c r="Q390" s="26"/>
    </row>
    <row r="391" spans="9:17" s="24" customFormat="1" x14ac:dyDescent="0.25">
      <c r="I391" s="55"/>
      <c r="M391" s="26"/>
      <c r="N391" s="26"/>
      <c r="O391" s="26"/>
      <c r="P391" s="26"/>
      <c r="Q391" s="26"/>
    </row>
    <row r="392" spans="9:17" s="24" customFormat="1" x14ac:dyDescent="0.25">
      <c r="I392" s="55"/>
      <c r="M392" s="26"/>
      <c r="N392" s="26"/>
      <c r="O392" s="26"/>
      <c r="P392" s="26"/>
      <c r="Q392" s="26"/>
    </row>
    <row r="393" spans="9:17" s="24" customFormat="1" x14ac:dyDescent="0.25">
      <c r="I393" s="55"/>
      <c r="M393" s="26"/>
      <c r="N393" s="26"/>
      <c r="O393" s="26"/>
      <c r="P393" s="26"/>
      <c r="Q393" s="26"/>
    </row>
    <row r="394" spans="9:17" s="24" customFormat="1" x14ac:dyDescent="0.25">
      <c r="I394" s="55"/>
      <c r="M394" s="26"/>
      <c r="N394" s="26"/>
      <c r="O394" s="26"/>
      <c r="P394" s="26"/>
      <c r="Q394" s="26"/>
    </row>
    <row r="395" spans="9:17" s="24" customFormat="1" x14ac:dyDescent="0.25">
      <c r="I395" s="55"/>
      <c r="M395" s="26"/>
      <c r="N395" s="26"/>
      <c r="O395" s="26"/>
      <c r="P395" s="26"/>
      <c r="Q395" s="26"/>
    </row>
    <row r="396" spans="9:17" s="24" customFormat="1" x14ac:dyDescent="0.25">
      <c r="I396" s="55"/>
      <c r="M396" s="26"/>
      <c r="N396" s="26"/>
      <c r="O396" s="26"/>
      <c r="P396" s="26"/>
      <c r="Q396" s="26"/>
    </row>
    <row r="397" spans="9:17" s="24" customFormat="1" x14ac:dyDescent="0.25">
      <c r="I397" s="55"/>
      <c r="M397" s="26"/>
      <c r="N397" s="26"/>
      <c r="O397" s="26"/>
      <c r="P397" s="26"/>
      <c r="Q397" s="26"/>
    </row>
    <row r="398" spans="9:17" s="24" customFormat="1" x14ac:dyDescent="0.25">
      <c r="I398" s="55"/>
      <c r="M398" s="26"/>
      <c r="N398" s="26"/>
      <c r="O398" s="26"/>
      <c r="P398" s="26"/>
      <c r="Q398" s="26"/>
    </row>
    <row r="399" spans="9:17" s="24" customFormat="1" x14ac:dyDescent="0.25">
      <c r="I399" s="55"/>
      <c r="M399" s="26"/>
      <c r="N399" s="26"/>
      <c r="O399" s="26"/>
      <c r="P399" s="26"/>
      <c r="Q399" s="26"/>
    </row>
    <row r="400" spans="9:17" s="24" customFormat="1" x14ac:dyDescent="0.25">
      <c r="I400" s="55"/>
      <c r="M400" s="26"/>
      <c r="N400" s="26"/>
      <c r="O400" s="26"/>
      <c r="P400" s="26"/>
      <c r="Q400" s="26"/>
    </row>
    <row r="401" spans="9:17" s="24" customFormat="1" x14ac:dyDescent="0.25">
      <c r="I401" s="55"/>
      <c r="M401" s="26"/>
      <c r="N401" s="26"/>
      <c r="O401" s="26"/>
      <c r="P401" s="26"/>
      <c r="Q401" s="26"/>
    </row>
    <row r="402" spans="9:17" s="24" customFormat="1" x14ac:dyDescent="0.25">
      <c r="I402" s="55"/>
      <c r="M402" s="26"/>
      <c r="N402" s="26"/>
      <c r="O402" s="26"/>
      <c r="P402" s="26"/>
      <c r="Q402" s="26"/>
    </row>
    <row r="403" spans="9:17" s="24" customFormat="1" x14ac:dyDescent="0.25">
      <c r="I403" s="55"/>
      <c r="M403" s="26"/>
      <c r="N403" s="26"/>
      <c r="O403" s="26"/>
      <c r="P403" s="26"/>
      <c r="Q403" s="26"/>
    </row>
    <row r="404" spans="9:17" s="24" customFormat="1" x14ac:dyDescent="0.25">
      <c r="I404" s="55"/>
      <c r="M404" s="26"/>
      <c r="N404" s="26"/>
      <c r="O404" s="26"/>
      <c r="P404" s="26"/>
      <c r="Q404" s="26"/>
    </row>
    <row r="405" spans="9:17" s="24" customFormat="1" x14ac:dyDescent="0.25">
      <c r="I405" s="55"/>
      <c r="M405" s="26"/>
      <c r="N405" s="26"/>
      <c r="O405" s="26"/>
      <c r="P405" s="26"/>
      <c r="Q405" s="26"/>
    </row>
    <row r="406" spans="9:17" s="24" customFormat="1" x14ac:dyDescent="0.25">
      <c r="I406" s="55"/>
      <c r="M406" s="26"/>
      <c r="N406" s="26"/>
      <c r="O406" s="26"/>
      <c r="P406" s="26"/>
      <c r="Q406" s="26"/>
    </row>
    <row r="407" spans="9:17" s="24" customFormat="1" x14ac:dyDescent="0.25">
      <c r="I407" s="55"/>
      <c r="M407" s="26"/>
      <c r="N407" s="26"/>
      <c r="O407" s="26"/>
      <c r="P407" s="26"/>
      <c r="Q407" s="26"/>
    </row>
    <row r="408" spans="9:17" s="24" customFormat="1" x14ac:dyDescent="0.25">
      <c r="I408" s="55"/>
      <c r="M408" s="26"/>
      <c r="N408" s="26"/>
      <c r="O408" s="26"/>
      <c r="P408" s="26"/>
      <c r="Q408" s="26"/>
    </row>
    <row r="409" spans="9:17" s="24" customFormat="1" x14ac:dyDescent="0.25">
      <c r="I409" s="55"/>
      <c r="M409" s="26"/>
      <c r="N409" s="26"/>
      <c r="O409" s="26"/>
      <c r="P409" s="26"/>
      <c r="Q409" s="26"/>
    </row>
    <row r="410" spans="9:17" s="24" customFormat="1" x14ac:dyDescent="0.25">
      <c r="I410" s="55"/>
      <c r="M410" s="26"/>
      <c r="N410" s="26"/>
      <c r="O410" s="26"/>
      <c r="P410" s="26"/>
      <c r="Q410" s="26"/>
    </row>
    <row r="411" spans="9:17" s="24" customFormat="1" x14ac:dyDescent="0.25">
      <c r="I411" s="55"/>
      <c r="M411" s="26"/>
      <c r="N411" s="26"/>
      <c r="O411" s="26"/>
      <c r="P411" s="26"/>
      <c r="Q411" s="26"/>
    </row>
    <row r="412" spans="9:17" s="24" customFormat="1" x14ac:dyDescent="0.25">
      <c r="I412" s="55"/>
      <c r="M412" s="26"/>
      <c r="N412" s="26"/>
      <c r="O412" s="26"/>
      <c r="P412" s="26"/>
      <c r="Q412" s="26"/>
    </row>
    <row r="413" spans="9:17" s="24" customFormat="1" x14ac:dyDescent="0.25">
      <c r="I413" s="55"/>
      <c r="M413" s="26"/>
      <c r="N413" s="26"/>
      <c r="O413" s="26"/>
      <c r="P413" s="26"/>
      <c r="Q413" s="26"/>
    </row>
    <row r="414" spans="9:17" s="24" customFormat="1" x14ac:dyDescent="0.25">
      <c r="I414" s="55"/>
      <c r="M414" s="26"/>
      <c r="N414" s="26"/>
      <c r="O414" s="26"/>
      <c r="P414" s="26"/>
      <c r="Q414" s="26"/>
    </row>
    <row r="415" spans="9:17" s="24" customFormat="1" x14ac:dyDescent="0.25">
      <c r="I415" s="55"/>
      <c r="M415" s="26"/>
      <c r="N415" s="26"/>
      <c r="O415" s="26"/>
      <c r="P415" s="26"/>
      <c r="Q415" s="26"/>
    </row>
    <row r="416" spans="9:17" s="24" customFormat="1" x14ac:dyDescent="0.25">
      <c r="I416" s="55"/>
      <c r="M416" s="26"/>
      <c r="N416" s="26"/>
      <c r="O416" s="26"/>
      <c r="P416" s="26"/>
      <c r="Q416" s="26"/>
    </row>
    <row r="417" spans="9:17" s="24" customFormat="1" x14ac:dyDescent="0.25">
      <c r="I417" s="55"/>
      <c r="M417" s="26"/>
      <c r="N417" s="26"/>
      <c r="O417" s="26"/>
      <c r="P417" s="26"/>
      <c r="Q417" s="26"/>
    </row>
    <row r="418" spans="9:17" s="24" customFormat="1" x14ac:dyDescent="0.25">
      <c r="I418" s="55"/>
      <c r="M418" s="26"/>
      <c r="N418" s="26"/>
      <c r="O418" s="26"/>
      <c r="P418" s="26"/>
      <c r="Q418" s="26"/>
    </row>
    <row r="419" spans="9:17" s="24" customFormat="1" x14ac:dyDescent="0.25">
      <c r="I419" s="55"/>
      <c r="M419" s="26"/>
      <c r="N419" s="26"/>
      <c r="O419" s="26"/>
      <c r="P419" s="26"/>
      <c r="Q419" s="26"/>
    </row>
    <row r="420" spans="9:17" s="24" customFormat="1" x14ac:dyDescent="0.25">
      <c r="I420" s="55"/>
      <c r="M420" s="26"/>
      <c r="N420" s="26"/>
      <c r="O420" s="26"/>
      <c r="P420" s="26"/>
      <c r="Q420" s="26"/>
    </row>
    <row r="421" spans="9:17" s="24" customFormat="1" x14ac:dyDescent="0.25">
      <c r="I421" s="55"/>
      <c r="M421" s="26"/>
      <c r="N421" s="26"/>
      <c r="O421" s="26"/>
      <c r="P421" s="26"/>
      <c r="Q421" s="26"/>
    </row>
    <row r="422" spans="9:17" s="24" customFormat="1" x14ac:dyDescent="0.25">
      <c r="I422" s="55"/>
      <c r="M422" s="26"/>
      <c r="N422" s="26"/>
      <c r="O422" s="26"/>
      <c r="P422" s="26"/>
      <c r="Q422" s="26"/>
    </row>
    <row r="423" spans="9:17" s="24" customFormat="1" x14ac:dyDescent="0.25">
      <c r="I423" s="55"/>
      <c r="M423" s="26"/>
      <c r="N423" s="26"/>
      <c r="O423" s="26"/>
      <c r="P423" s="26"/>
      <c r="Q423" s="26"/>
    </row>
    <row r="424" spans="9:17" s="24" customFormat="1" x14ac:dyDescent="0.25">
      <c r="I424" s="55"/>
      <c r="M424" s="26"/>
      <c r="N424" s="26"/>
      <c r="O424" s="26"/>
      <c r="P424" s="26"/>
      <c r="Q424" s="26"/>
    </row>
    <row r="425" spans="9:17" s="24" customFormat="1" x14ac:dyDescent="0.25">
      <c r="I425" s="55"/>
      <c r="M425" s="26"/>
      <c r="N425" s="26"/>
      <c r="O425" s="26"/>
      <c r="P425" s="26"/>
      <c r="Q425" s="26"/>
    </row>
    <row r="426" spans="9:17" s="24" customFormat="1" x14ac:dyDescent="0.25">
      <c r="I426" s="55"/>
      <c r="M426" s="26"/>
      <c r="N426" s="26"/>
      <c r="O426" s="26"/>
      <c r="P426" s="26"/>
      <c r="Q426" s="26"/>
    </row>
    <row r="427" spans="9:17" s="24" customFormat="1" x14ac:dyDescent="0.25">
      <c r="I427" s="55"/>
      <c r="M427" s="26"/>
      <c r="N427" s="26"/>
      <c r="O427" s="26"/>
      <c r="P427" s="26"/>
      <c r="Q427" s="26"/>
    </row>
    <row r="428" spans="9:17" s="24" customFormat="1" x14ac:dyDescent="0.25">
      <c r="I428" s="55"/>
      <c r="M428" s="26"/>
      <c r="N428" s="26"/>
      <c r="O428" s="26"/>
      <c r="P428" s="26"/>
      <c r="Q428" s="26"/>
    </row>
    <row r="429" spans="9:17" s="24" customFormat="1" x14ac:dyDescent="0.25">
      <c r="I429" s="55"/>
      <c r="M429" s="26"/>
      <c r="N429" s="26"/>
      <c r="O429" s="26"/>
      <c r="P429" s="26"/>
      <c r="Q429" s="26"/>
    </row>
    <row r="430" spans="9:17" s="24" customFormat="1" x14ac:dyDescent="0.25">
      <c r="I430" s="55"/>
      <c r="M430" s="26"/>
      <c r="N430" s="26"/>
      <c r="O430" s="26"/>
      <c r="P430" s="26"/>
      <c r="Q430" s="26"/>
    </row>
    <row r="431" spans="9:17" s="24" customFormat="1" x14ac:dyDescent="0.25">
      <c r="I431" s="55"/>
      <c r="M431" s="26"/>
      <c r="N431" s="26"/>
      <c r="O431" s="26"/>
      <c r="P431" s="26"/>
      <c r="Q431" s="26"/>
    </row>
    <row r="432" spans="9:17" s="24" customFormat="1" x14ac:dyDescent="0.25">
      <c r="I432" s="55"/>
      <c r="M432" s="26"/>
      <c r="N432" s="26"/>
      <c r="O432" s="26"/>
      <c r="P432" s="26"/>
      <c r="Q432" s="26"/>
    </row>
    <row r="433" spans="9:17" s="24" customFormat="1" x14ac:dyDescent="0.25">
      <c r="I433" s="55"/>
      <c r="M433" s="26"/>
      <c r="N433" s="26"/>
      <c r="O433" s="26"/>
      <c r="P433" s="26"/>
      <c r="Q433" s="26"/>
    </row>
    <row r="434" spans="9:17" s="24" customFormat="1" x14ac:dyDescent="0.25">
      <c r="I434" s="55"/>
      <c r="M434" s="26"/>
      <c r="N434" s="26"/>
      <c r="O434" s="26"/>
      <c r="P434" s="26"/>
      <c r="Q434" s="26"/>
    </row>
    <row r="435" spans="9:17" s="24" customFormat="1" x14ac:dyDescent="0.25">
      <c r="I435" s="55"/>
      <c r="M435" s="26"/>
      <c r="N435" s="26"/>
      <c r="O435" s="26"/>
      <c r="P435" s="26"/>
      <c r="Q435" s="26"/>
    </row>
    <row r="436" spans="9:17" s="24" customFormat="1" x14ac:dyDescent="0.25">
      <c r="I436" s="55"/>
      <c r="M436" s="26"/>
      <c r="N436" s="26"/>
      <c r="O436" s="26"/>
      <c r="P436" s="26"/>
      <c r="Q436" s="26"/>
    </row>
    <row r="437" spans="9:17" s="24" customFormat="1" x14ac:dyDescent="0.25">
      <c r="I437" s="55"/>
      <c r="M437" s="26"/>
      <c r="N437" s="26"/>
      <c r="O437" s="26"/>
      <c r="P437" s="26"/>
      <c r="Q437" s="26"/>
    </row>
    <row r="438" spans="9:17" s="24" customFormat="1" x14ac:dyDescent="0.25">
      <c r="I438" s="55"/>
      <c r="M438" s="26"/>
      <c r="N438" s="26"/>
      <c r="O438" s="26"/>
      <c r="P438" s="26"/>
      <c r="Q438" s="26"/>
    </row>
    <row r="439" spans="9:17" s="24" customFormat="1" x14ac:dyDescent="0.25">
      <c r="I439" s="55"/>
      <c r="M439" s="26"/>
      <c r="N439" s="26"/>
      <c r="O439" s="26"/>
      <c r="P439" s="26"/>
      <c r="Q439" s="26"/>
    </row>
    <row r="440" spans="9:17" s="24" customFormat="1" x14ac:dyDescent="0.25">
      <c r="I440" s="55"/>
      <c r="M440" s="26"/>
      <c r="N440" s="26"/>
      <c r="O440" s="26"/>
      <c r="P440" s="26"/>
      <c r="Q440" s="26"/>
    </row>
    <row r="441" spans="9:17" s="24" customFormat="1" x14ac:dyDescent="0.25">
      <c r="I441" s="55"/>
      <c r="M441" s="26"/>
      <c r="N441" s="26"/>
      <c r="O441" s="26"/>
      <c r="P441" s="26"/>
      <c r="Q441" s="26"/>
    </row>
    <row r="442" spans="9:17" s="24" customFormat="1" x14ac:dyDescent="0.25">
      <c r="I442" s="55"/>
      <c r="M442" s="26"/>
      <c r="N442" s="26"/>
      <c r="O442" s="26"/>
      <c r="P442" s="26"/>
      <c r="Q442" s="26"/>
    </row>
    <row r="443" spans="9:17" s="24" customFormat="1" x14ac:dyDescent="0.25">
      <c r="I443" s="55"/>
      <c r="M443" s="26"/>
      <c r="N443" s="26"/>
      <c r="O443" s="26"/>
      <c r="P443" s="26"/>
      <c r="Q443" s="26"/>
    </row>
    <row r="444" spans="9:17" s="24" customFormat="1" x14ac:dyDescent="0.25">
      <c r="I444" s="55"/>
      <c r="M444" s="26"/>
      <c r="N444" s="26"/>
      <c r="O444" s="26"/>
      <c r="P444" s="26"/>
      <c r="Q444" s="26"/>
    </row>
    <row r="445" spans="9:17" s="24" customFormat="1" x14ac:dyDescent="0.25">
      <c r="I445" s="55"/>
      <c r="M445" s="26"/>
      <c r="N445" s="26"/>
      <c r="O445" s="26"/>
      <c r="P445" s="26"/>
      <c r="Q445" s="26"/>
    </row>
    <row r="446" spans="9:17" s="24" customFormat="1" x14ac:dyDescent="0.25">
      <c r="I446" s="55"/>
      <c r="M446" s="26"/>
      <c r="N446" s="26"/>
      <c r="O446" s="26"/>
      <c r="P446" s="26"/>
      <c r="Q446" s="26"/>
    </row>
    <row r="447" spans="9:17" s="24" customFormat="1" x14ac:dyDescent="0.25">
      <c r="I447" s="55"/>
      <c r="M447" s="26"/>
      <c r="N447" s="26"/>
      <c r="O447" s="26"/>
      <c r="P447" s="26"/>
      <c r="Q447" s="26"/>
    </row>
    <row r="448" spans="9:17" s="24" customFormat="1" x14ac:dyDescent="0.25">
      <c r="I448" s="55"/>
      <c r="M448" s="26"/>
      <c r="N448" s="26"/>
      <c r="O448" s="26"/>
      <c r="P448" s="26"/>
      <c r="Q448" s="26"/>
    </row>
    <row r="449" spans="9:17" s="24" customFormat="1" x14ac:dyDescent="0.25">
      <c r="I449" s="55"/>
      <c r="M449" s="26"/>
      <c r="N449" s="26"/>
      <c r="O449" s="26"/>
      <c r="P449" s="26"/>
      <c r="Q449" s="26"/>
    </row>
    <row r="450" spans="9:17" s="24" customFormat="1" x14ac:dyDescent="0.25">
      <c r="I450" s="55"/>
      <c r="M450" s="26"/>
      <c r="N450" s="26"/>
      <c r="O450" s="26"/>
      <c r="P450" s="26"/>
      <c r="Q450" s="26"/>
    </row>
    <row r="451" spans="9:17" s="24" customFormat="1" x14ac:dyDescent="0.25">
      <c r="I451" s="55"/>
      <c r="M451" s="26"/>
      <c r="N451" s="26"/>
      <c r="O451" s="26"/>
      <c r="P451" s="26"/>
      <c r="Q451" s="26"/>
    </row>
    <row r="452" spans="9:17" s="24" customFormat="1" x14ac:dyDescent="0.25">
      <c r="I452" s="55"/>
      <c r="M452" s="26"/>
      <c r="N452" s="26"/>
      <c r="O452" s="26"/>
      <c r="P452" s="26"/>
      <c r="Q452" s="26"/>
    </row>
    <row r="453" spans="9:17" s="24" customFormat="1" x14ac:dyDescent="0.25">
      <c r="I453" s="55"/>
      <c r="M453" s="26"/>
      <c r="N453" s="26"/>
      <c r="O453" s="26"/>
      <c r="P453" s="26"/>
      <c r="Q453" s="26"/>
    </row>
    <row r="454" spans="9:17" s="24" customFormat="1" x14ac:dyDescent="0.25">
      <c r="I454" s="55"/>
      <c r="M454" s="26"/>
      <c r="N454" s="26"/>
      <c r="O454" s="26"/>
      <c r="P454" s="26"/>
      <c r="Q454" s="26"/>
    </row>
    <row r="455" spans="9:17" s="24" customFormat="1" x14ac:dyDescent="0.25">
      <c r="I455" s="55"/>
      <c r="M455" s="26"/>
      <c r="N455" s="26"/>
      <c r="O455" s="26"/>
      <c r="P455" s="26"/>
      <c r="Q455" s="26"/>
    </row>
    <row r="456" spans="9:17" s="24" customFormat="1" x14ac:dyDescent="0.25">
      <c r="I456" s="55"/>
      <c r="M456" s="26"/>
      <c r="N456" s="26"/>
      <c r="O456" s="26"/>
      <c r="P456" s="26"/>
      <c r="Q456" s="26"/>
    </row>
    <row r="457" spans="9:17" s="24" customFormat="1" x14ac:dyDescent="0.25">
      <c r="I457" s="55"/>
      <c r="M457" s="26"/>
      <c r="N457" s="26"/>
      <c r="O457" s="26"/>
      <c r="P457" s="26"/>
      <c r="Q457" s="26"/>
    </row>
    <row r="458" spans="9:17" s="24" customFormat="1" x14ac:dyDescent="0.25">
      <c r="I458" s="55"/>
      <c r="M458" s="26"/>
      <c r="N458" s="26"/>
      <c r="O458" s="26"/>
      <c r="P458" s="26"/>
      <c r="Q458" s="26"/>
    </row>
    <row r="459" spans="9:17" s="24" customFormat="1" x14ac:dyDescent="0.25">
      <c r="I459" s="55"/>
      <c r="M459" s="26"/>
      <c r="N459" s="26"/>
      <c r="O459" s="26"/>
      <c r="P459" s="26"/>
      <c r="Q459" s="26"/>
    </row>
    <row r="460" spans="9:17" s="24" customFormat="1" x14ac:dyDescent="0.25">
      <c r="I460" s="55"/>
      <c r="M460" s="26"/>
      <c r="N460" s="26"/>
      <c r="O460" s="26"/>
      <c r="P460" s="26"/>
      <c r="Q460" s="26"/>
    </row>
    <row r="461" spans="9:17" s="24" customFormat="1" x14ac:dyDescent="0.25">
      <c r="I461" s="55"/>
      <c r="M461" s="26"/>
      <c r="N461" s="26"/>
      <c r="O461" s="26"/>
      <c r="P461" s="26"/>
      <c r="Q461" s="26"/>
    </row>
    <row r="462" spans="9:17" s="24" customFormat="1" x14ac:dyDescent="0.25">
      <c r="I462" s="55"/>
      <c r="M462" s="26"/>
      <c r="N462" s="26"/>
      <c r="O462" s="26"/>
      <c r="P462" s="26"/>
      <c r="Q462" s="26"/>
    </row>
    <row r="463" spans="9:17" s="24" customFormat="1" x14ac:dyDescent="0.25">
      <c r="I463" s="55"/>
      <c r="M463" s="26"/>
      <c r="N463" s="26"/>
      <c r="O463" s="26"/>
      <c r="P463" s="26"/>
      <c r="Q463" s="26"/>
    </row>
    <row r="464" spans="9:17" s="24" customFormat="1" x14ac:dyDescent="0.25">
      <c r="I464" s="55"/>
      <c r="M464" s="26"/>
      <c r="N464" s="26"/>
      <c r="O464" s="26"/>
      <c r="P464" s="26"/>
      <c r="Q464" s="26"/>
    </row>
    <row r="465" spans="1:345" s="24" customFormat="1" x14ac:dyDescent="0.25">
      <c r="I465" s="55"/>
      <c r="M465" s="26"/>
      <c r="N465" s="26"/>
      <c r="O465" s="26"/>
      <c r="P465" s="26"/>
      <c r="Q465" s="26"/>
    </row>
    <row r="466" spans="1:345" s="24" customFormat="1" x14ac:dyDescent="0.25">
      <c r="I466" s="55"/>
      <c r="M466" s="26"/>
      <c r="N466" s="26"/>
      <c r="O466" s="26"/>
      <c r="P466" s="26"/>
      <c r="Q466" s="26"/>
    </row>
    <row r="467" spans="1:345" s="24" customFormat="1" x14ac:dyDescent="0.25">
      <c r="I467" s="55"/>
      <c r="M467" s="26"/>
      <c r="N467" s="26"/>
      <c r="O467" s="26"/>
      <c r="P467" s="26"/>
      <c r="Q467" s="26"/>
    </row>
    <row r="468" spans="1:345" s="24" customFormat="1" x14ac:dyDescent="0.25">
      <c r="I468" s="55"/>
      <c r="M468" s="26"/>
      <c r="N468" s="26"/>
      <c r="O468" s="26"/>
      <c r="P468" s="26"/>
      <c r="Q468" s="26"/>
    </row>
    <row r="469" spans="1:345" s="24" customFormat="1" x14ac:dyDescent="0.25">
      <c r="I469" s="55"/>
      <c r="M469" s="26"/>
      <c r="N469" s="26"/>
      <c r="O469" s="26"/>
      <c r="P469" s="26"/>
      <c r="Q469" s="26"/>
    </row>
    <row r="470" spans="1:345" s="24" customFormat="1" x14ac:dyDescent="0.25">
      <c r="I470" s="55"/>
      <c r="M470" s="26"/>
      <c r="N470" s="26"/>
      <c r="O470" s="26"/>
      <c r="P470" s="26"/>
      <c r="Q470" s="26"/>
    </row>
    <row r="471" spans="1:345" s="24" customFormat="1" x14ac:dyDescent="0.25">
      <c r="I471" s="55"/>
      <c r="M471" s="26"/>
      <c r="N471" s="26"/>
      <c r="O471" s="26"/>
      <c r="P471" s="26"/>
      <c r="Q471" s="26"/>
    </row>
    <row r="472" spans="1:345" s="24" customFormat="1" x14ac:dyDescent="0.25">
      <c r="I472" s="55"/>
      <c r="M472" s="26"/>
      <c r="N472" s="26"/>
      <c r="O472" s="26"/>
      <c r="P472" s="26"/>
      <c r="Q472" s="26"/>
    </row>
    <row r="473" spans="1:345" s="24" customFormat="1" x14ac:dyDescent="0.25">
      <c r="I473" s="55"/>
      <c r="M473" s="26"/>
      <c r="N473" s="26"/>
      <c r="O473" s="26"/>
      <c r="P473" s="26"/>
      <c r="Q473" s="26"/>
    </row>
    <row r="474" spans="1:345" s="24" customFormat="1" x14ac:dyDescent="0.25">
      <c r="I474" s="55"/>
      <c r="M474" s="26"/>
      <c r="N474" s="26"/>
      <c r="O474" s="26"/>
      <c r="P474" s="26"/>
      <c r="Q474" s="26"/>
    </row>
    <row r="475" spans="1:345" s="24" customFormat="1" x14ac:dyDescent="0.25">
      <c r="I475" s="55"/>
      <c r="M475" s="26"/>
      <c r="N475" s="26"/>
      <c r="O475" s="26"/>
      <c r="P475" s="26"/>
      <c r="Q475" s="26"/>
    </row>
    <row r="476" spans="1:345" s="24" customFormat="1" x14ac:dyDescent="0.25">
      <c r="I476" s="55"/>
      <c r="M476" s="26"/>
      <c r="N476" s="26"/>
      <c r="O476" s="26"/>
      <c r="P476" s="26"/>
      <c r="Q476" s="26"/>
    </row>
    <row r="477" spans="1:345" x14ac:dyDescent="0.25">
      <c r="A477" s="24"/>
      <c r="B477" s="24"/>
      <c r="C477" s="24"/>
      <c r="D477" s="24"/>
      <c r="E477" s="24"/>
      <c r="F477" s="24"/>
      <c r="G477" s="24"/>
      <c r="H477" s="24"/>
      <c r="I477" s="55"/>
      <c r="J477" s="24"/>
      <c r="K477" s="24"/>
      <c r="L477" s="24"/>
      <c r="M477" s="26"/>
      <c r="N477" s="26"/>
      <c r="O477" s="26"/>
      <c r="P477" s="26"/>
      <c r="Q477" s="26"/>
      <c r="R477" s="24"/>
      <c r="S477" s="24"/>
      <c r="T477" s="24"/>
      <c r="U477" s="27"/>
      <c r="V477" s="27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  <c r="IJ477" s="5"/>
      <c r="IK477" s="5"/>
      <c r="IL477" s="5"/>
      <c r="IM477" s="5"/>
      <c r="IN477" s="5"/>
      <c r="IO477" s="5"/>
      <c r="IP477" s="5"/>
      <c r="IQ477" s="5"/>
      <c r="IR477" s="5"/>
      <c r="IS477" s="5"/>
      <c r="IT477" s="5"/>
      <c r="IU477" s="5"/>
      <c r="IV477" s="5"/>
      <c r="IW477" s="5"/>
      <c r="IX477" s="5"/>
      <c r="IY477" s="5"/>
      <c r="IZ477" s="5"/>
      <c r="JA477" s="5"/>
      <c r="JB477" s="5"/>
      <c r="JC477" s="5"/>
      <c r="JD477" s="5"/>
      <c r="JE477" s="5"/>
      <c r="JF477" s="5"/>
      <c r="JG477" s="5"/>
      <c r="JH477" s="5"/>
      <c r="JI477" s="5"/>
      <c r="JJ477" s="5"/>
      <c r="JK477" s="5"/>
      <c r="JL477" s="5"/>
      <c r="JM477" s="5"/>
      <c r="JN477" s="5"/>
      <c r="JO477" s="5"/>
      <c r="JP477" s="5"/>
      <c r="JQ477" s="5"/>
      <c r="JR477" s="5"/>
      <c r="JS477" s="5"/>
      <c r="JT477" s="5"/>
      <c r="JU477" s="5"/>
      <c r="JV477" s="5"/>
      <c r="JW477" s="5"/>
      <c r="JX477" s="5"/>
      <c r="JY477" s="5"/>
      <c r="JZ477" s="5"/>
      <c r="KA477" s="5"/>
      <c r="KB477" s="5"/>
      <c r="KC477" s="5"/>
      <c r="KD477" s="5"/>
      <c r="KE477" s="5"/>
      <c r="KF477" s="5"/>
      <c r="KG477" s="5"/>
      <c r="KH477" s="5"/>
      <c r="KI477" s="5"/>
      <c r="KJ477" s="5"/>
      <c r="KK477" s="5"/>
      <c r="KL477" s="5"/>
      <c r="KM477" s="5"/>
      <c r="KN477" s="5"/>
      <c r="KO477" s="5"/>
      <c r="KP477" s="5"/>
      <c r="KQ477" s="5"/>
      <c r="KR477" s="5"/>
      <c r="KS477" s="5"/>
      <c r="KT477" s="5"/>
      <c r="KU477" s="5"/>
      <c r="KV477" s="5"/>
      <c r="KW477" s="5"/>
      <c r="KX477" s="5"/>
      <c r="KY477" s="5"/>
      <c r="KZ477" s="5"/>
      <c r="LA477" s="5"/>
      <c r="LB477" s="5"/>
      <c r="LC477" s="5"/>
      <c r="LD477" s="5"/>
      <c r="LE477" s="5"/>
      <c r="LF477" s="5"/>
      <c r="LG477" s="5"/>
      <c r="LH477" s="5"/>
      <c r="LI477" s="5"/>
      <c r="LJ477" s="5"/>
      <c r="LK477" s="5"/>
      <c r="LL477" s="5"/>
      <c r="LM477" s="5"/>
      <c r="LN477" s="5"/>
      <c r="LO477" s="5"/>
      <c r="LP477" s="5"/>
      <c r="LQ477" s="5"/>
      <c r="LR477" s="5"/>
      <c r="LS477" s="5"/>
      <c r="LT477" s="5"/>
      <c r="LU477" s="5"/>
      <c r="LV477" s="5"/>
      <c r="LW477" s="5"/>
      <c r="LX477" s="5"/>
      <c r="LY477" s="5"/>
      <c r="LZ477" s="5"/>
      <c r="MA477" s="5"/>
      <c r="MB477" s="5"/>
      <c r="MC477" s="5"/>
      <c r="MD477" s="5"/>
      <c r="ME477" s="5"/>
      <c r="MF477" s="5"/>
      <c r="MG477" s="5"/>
    </row>
    <row r="478" spans="1:345" x14ac:dyDescent="0.25">
      <c r="A478" s="24"/>
      <c r="B478" s="24"/>
      <c r="C478" s="24"/>
      <c r="D478" s="24"/>
      <c r="E478" s="24"/>
      <c r="F478" s="24"/>
      <c r="G478" s="24"/>
      <c r="H478" s="24"/>
      <c r="I478" s="55"/>
      <c r="J478" s="24"/>
      <c r="K478" s="24"/>
      <c r="L478" s="24"/>
      <c r="M478" s="26"/>
      <c r="N478" s="26"/>
      <c r="O478" s="26"/>
      <c r="P478" s="26"/>
      <c r="Q478" s="26"/>
      <c r="R478" s="27"/>
      <c r="S478" s="27"/>
      <c r="T478" s="27"/>
      <c r="U478" s="27"/>
      <c r="V478" s="27"/>
    </row>
  </sheetData>
  <sheetProtection sort="0" autoFilter="0"/>
  <autoFilter ref="A2:MG4" xr:uid="{00000000-0009-0000-0000-000002000000}"/>
  <sortState xmlns:xlrd2="http://schemas.microsoft.com/office/spreadsheetml/2017/richdata2" ref="A1:L929">
    <sortCondition ref="C1:C2"/>
  </sortState>
  <mergeCells count="29">
    <mergeCell ref="AD1:AD2"/>
    <mergeCell ref="A1:A2"/>
    <mergeCell ref="I1:I2"/>
    <mergeCell ref="O1:O2"/>
    <mergeCell ref="Q1:Q2"/>
    <mergeCell ref="S1:S2"/>
    <mergeCell ref="J1:J2"/>
    <mergeCell ref="F1:F2"/>
    <mergeCell ref="AC1:AC2"/>
    <mergeCell ref="R1:R2"/>
    <mergeCell ref="W1:W2"/>
    <mergeCell ref="Z1:Z2"/>
    <mergeCell ref="M1:M2"/>
    <mergeCell ref="AB1:AB2"/>
    <mergeCell ref="T1:T2"/>
    <mergeCell ref="Y1:Y2"/>
    <mergeCell ref="B10:G12"/>
    <mergeCell ref="V1:V2"/>
    <mergeCell ref="P1:P2"/>
    <mergeCell ref="K1:K2"/>
    <mergeCell ref="N1:N2"/>
    <mergeCell ref="U1:U2"/>
    <mergeCell ref="L1:L2"/>
    <mergeCell ref="B1:B2"/>
    <mergeCell ref="C1:C2"/>
    <mergeCell ref="D1:D2"/>
    <mergeCell ref="E1:E2"/>
    <mergeCell ref="G1:G2"/>
    <mergeCell ref="H1:H2"/>
  </mergeCells>
  <conditionalFormatting sqref="K3:K6">
    <cfRule type="cellIs" dxfId="1" priority="2" operator="greaterThan">
      <formula>0</formula>
    </cfRule>
  </conditionalFormatting>
  <pageMargins left="0.15748031496062992" right="0.15748031496062992" top="0.62992125984251968" bottom="0.31496062992125984" header="0.27559055118110237" footer="0.11811023622047245"/>
  <pageSetup paperSize="9" scale="54" orientation="landscape" r:id="rId1"/>
  <headerFooter>
    <oddHeader>&amp;C&amp;"-,Negrito"&amp;12PLANILHA DE COMPOSIÇÃO DE CUSTOSRELATÓRIO DE CUSTO DETALHADO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BY189"/>
  <sheetViews>
    <sheetView showGridLines="0" workbookViewId="0">
      <selection sqref="A1:H1"/>
    </sheetView>
  </sheetViews>
  <sheetFormatPr defaultColWidth="9.140625" defaultRowHeight="15" x14ac:dyDescent="0.25"/>
  <cols>
    <col min="1" max="1" width="10.140625" customWidth="1"/>
    <col min="2" max="2" width="18" customWidth="1"/>
    <col min="3" max="3" width="19.140625" customWidth="1"/>
    <col min="4" max="4" width="20.85546875" customWidth="1"/>
    <col min="5" max="5" width="10.140625" customWidth="1"/>
    <col min="6" max="6" width="11.28515625" customWidth="1"/>
    <col min="7" max="7" width="7" bestFit="1" customWidth="1"/>
    <col min="8" max="8" width="11.42578125" customWidth="1"/>
    <col min="9" max="9" width="9.5703125" style="170" bestFit="1" customWidth="1"/>
    <col min="10" max="10" width="22.85546875" style="170" customWidth="1"/>
    <col min="11" max="11" width="9.5703125" style="170" bestFit="1" customWidth="1"/>
    <col min="12" max="14" width="9.140625" style="170"/>
    <col min="15" max="15" width="9.140625" style="172"/>
    <col min="16" max="16" width="9.140625" style="171"/>
    <col min="17" max="16384" width="9.140625" style="170"/>
  </cols>
  <sheetData>
    <row r="1" spans="1:15" x14ac:dyDescent="0.25">
      <c r="A1" s="411" t="s">
        <v>30</v>
      </c>
      <c r="B1" s="411"/>
      <c r="C1" s="411"/>
      <c r="D1" s="411"/>
      <c r="E1" s="411"/>
      <c r="F1" s="411"/>
      <c r="G1" s="411"/>
      <c r="H1" s="411"/>
      <c r="O1" s="172">
        <v>690001</v>
      </c>
    </row>
    <row r="2" spans="1:15" x14ac:dyDescent="0.25">
      <c r="A2" s="428" t="s">
        <v>6</v>
      </c>
      <c r="B2" s="428"/>
      <c r="C2" s="387" t="str">
        <f>'Indicadores Financeiros'!$F$2</f>
        <v/>
      </c>
      <c r="D2" s="387"/>
      <c r="E2" s="387"/>
      <c r="F2" s="387"/>
      <c r="G2" s="387"/>
      <c r="H2" s="387"/>
      <c r="O2" s="172">
        <v>690002</v>
      </c>
    </row>
    <row r="3" spans="1:15" x14ac:dyDescent="0.25">
      <c r="A3" s="428" t="s">
        <v>7</v>
      </c>
      <c r="B3" s="428"/>
      <c r="C3" s="387" t="str">
        <f>'Indicadores Financeiros'!$F$3</f>
        <v/>
      </c>
      <c r="D3" s="387"/>
      <c r="E3" s="387"/>
      <c r="F3" s="387"/>
      <c r="G3" s="387"/>
      <c r="H3" s="387"/>
      <c r="O3" s="172">
        <v>690003</v>
      </c>
    </row>
    <row r="4" spans="1:15" x14ac:dyDescent="0.25">
      <c r="A4" s="428" t="s">
        <v>39</v>
      </c>
      <c r="B4" s="428"/>
      <c r="C4" s="382" t="str">
        <f>'Indicadores Financeiros'!$F$7</f>
        <v>Incidência cumulativa de PIS e de COFINS</v>
      </c>
      <c r="D4" s="383"/>
      <c r="E4" s="383"/>
      <c r="F4" s="383"/>
      <c r="G4" s="383"/>
      <c r="H4" s="384"/>
      <c r="O4" s="172">
        <v>690004</v>
      </c>
    </row>
    <row r="5" spans="1:15" x14ac:dyDescent="0.25">
      <c r="A5" s="428" t="s">
        <v>41</v>
      </c>
      <c r="B5" s="428"/>
      <c r="C5" s="407">
        <f>'Indicadores Financeiros'!$F$9</f>
        <v>5.8099999999999999E-2</v>
      </c>
      <c r="D5" s="408"/>
      <c r="E5" s="408"/>
      <c r="F5" s="408"/>
      <c r="G5" s="408"/>
      <c r="H5" s="409"/>
      <c r="O5" s="172">
        <v>690005</v>
      </c>
    </row>
    <row r="6" spans="1:15" x14ac:dyDescent="0.25">
      <c r="A6" s="428" t="s">
        <v>42</v>
      </c>
      <c r="B6" s="428"/>
      <c r="C6" s="407">
        <f>'Indicadores Financeiros'!$F$10</f>
        <v>7.1999999999999995E-2</v>
      </c>
      <c r="D6" s="408"/>
      <c r="E6" s="408"/>
      <c r="F6" s="408"/>
      <c r="G6" s="408"/>
      <c r="H6" s="409"/>
      <c r="O6" s="172">
        <v>690006</v>
      </c>
    </row>
    <row r="7" spans="1:15" x14ac:dyDescent="0.25">
      <c r="A7" s="428" t="s">
        <v>40</v>
      </c>
      <c r="B7" s="428"/>
      <c r="C7" s="407">
        <f>'Indicadores Financeiros'!$F$8</f>
        <v>0.03</v>
      </c>
      <c r="D7" s="408"/>
      <c r="E7" s="408"/>
      <c r="F7" s="408"/>
      <c r="G7" s="408"/>
      <c r="H7" s="409"/>
      <c r="O7" s="172">
        <v>690007</v>
      </c>
    </row>
    <row r="8" spans="1:15" x14ac:dyDescent="0.25">
      <c r="A8" s="400" t="s">
        <v>125</v>
      </c>
      <c r="B8" s="401"/>
      <c r="C8" s="402" t="s">
        <v>130</v>
      </c>
      <c r="D8" s="403"/>
      <c r="E8" s="209" t="s">
        <v>126</v>
      </c>
      <c r="F8" s="404">
        <f>VLOOKUP($C$8,'Indicadores Financeiros'!$B$103:$J$165,6,FALSE)</f>
        <v>0.02</v>
      </c>
      <c r="G8" s="405"/>
      <c r="H8" s="406"/>
      <c r="I8" s="175"/>
      <c r="J8" s="208"/>
      <c r="K8" s="200"/>
      <c r="O8" s="172">
        <v>690008</v>
      </c>
    </row>
    <row r="9" spans="1:15" x14ac:dyDescent="0.25">
      <c r="A9" s="400" t="str">
        <f>IF(OR($A$15=690004,$A$15=690025,$A$15=690030,$A$15=690031,$A$15=690033),"Nº de dias estimado p/ mês plantão","Nº de dias úteis estimado por mês")</f>
        <v>Nº de dias úteis estimado por mês</v>
      </c>
      <c r="B9" s="401"/>
      <c r="C9" s="429">
        <f>'Indicadores Financeiros'!$H$74</f>
        <v>21</v>
      </c>
      <c r="D9" s="430"/>
      <c r="E9" s="430"/>
      <c r="F9" s="430"/>
      <c r="G9" s="430"/>
      <c r="H9" s="431"/>
      <c r="I9" s="175"/>
      <c r="K9" s="200"/>
      <c r="O9" s="172">
        <v>690009</v>
      </c>
    </row>
    <row r="10" spans="1:15" x14ac:dyDescent="0.25">
      <c r="A10" s="400" t="s">
        <v>45</v>
      </c>
      <c r="B10" s="401"/>
      <c r="C10" s="407">
        <f>'Indicadores Financeiros'!F13</f>
        <v>0</v>
      </c>
      <c r="D10" s="408"/>
      <c r="E10" s="408"/>
      <c r="F10" s="408"/>
      <c r="G10" s="408"/>
      <c r="H10" s="409"/>
      <c r="I10" s="175"/>
      <c r="K10" s="200"/>
    </row>
    <row r="11" spans="1:15" x14ac:dyDescent="0.25">
      <c r="A11" s="400" t="s">
        <v>149</v>
      </c>
      <c r="B11" s="401"/>
      <c r="C11" s="407">
        <f>VLOOKUP($C$8,'Indicadores Financeiros'!$B$103:$J$165,7,FALSE)</f>
        <v>0.27810000000000001</v>
      </c>
      <c r="D11" s="408"/>
      <c r="E11" s="408"/>
      <c r="F11" s="408"/>
      <c r="G11" s="408"/>
      <c r="H11" s="409"/>
      <c r="I11" s="175"/>
      <c r="K11" s="200"/>
      <c r="O11" s="172">
        <v>690010</v>
      </c>
    </row>
    <row r="12" spans="1:15" ht="9" customHeight="1" x14ac:dyDescent="0.25">
      <c r="A12" s="410"/>
      <c r="B12" s="410"/>
      <c r="C12" s="410"/>
      <c r="D12" s="410"/>
      <c r="E12" s="410"/>
      <c r="F12" s="410"/>
      <c r="G12" s="410"/>
      <c r="H12" s="410"/>
      <c r="O12" s="172">
        <v>690011</v>
      </c>
    </row>
    <row r="13" spans="1:15" x14ac:dyDescent="0.25">
      <c r="A13" s="411" t="s">
        <v>160</v>
      </c>
      <c r="B13" s="411"/>
      <c r="C13" s="411"/>
      <c r="D13" s="411"/>
      <c r="E13" s="411"/>
      <c r="F13" s="411"/>
      <c r="G13" s="411"/>
      <c r="H13" s="411"/>
      <c r="I13" s="175"/>
      <c r="K13" s="176"/>
      <c r="O13" s="172">
        <v>690012</v>
      </c>
    </row>
    <row r="14" spans="1:15" x14ac:dyDescent="0.25">
      <c r="A14" s="207" t="s">
        <v>133</v>
      </c>
      <c r="B14" s="415" t="s">
        <v>134</v>
      </c>
      <c r="C14" s="415"/>
      <c r="D14" s="415"/>
      <c r="E14" s="415"/>
      <c r="F14" s="207" t="s">
        <v>137</v>
      </c>
      <c r="G14" s="207" t="s">
        <v>135</v>
      </c>
      <c r="H14" s="207" t="s">
        <v>161</v>
      </c>
      <c r="I14" s="175"/>
      <c r="O14" s="172">
        <v>690013</v>
      </c>
    </row>
    <row r="15" spans="1:15" ht="36" customHeight="1" x14ac:dyDescent="0.25">
      <c r="A15" s="206">
        <v>550653</v>
      </c>
      <c r="B15" s="416" t="str">
        <f>IFERROR(VLOOKUP(A15,'Tabela de Códigos e Valores'!A:B,2,FALSE),"")</f>
        <v>Prestação de Serviços de Garçom/Garçonete - 44 horas/semanais -segunda a sexta-feira</v>
      </c>
      <c r="C15" s="417"/>
      <c r="D15" s="417"/>
      <c r="E15" s="418"/>
      <c r="F15" s="205" t="str">
        <f>IFERROR(VLOOKUP($A$15,'Relatório Custo'!$C:$AC,5,FALSE),"")</f>
        <v>Mensal</v>
      </c>
      <c r="G15" s="205" t="str">
        <f>IFERROR(VLOOKUP($A$15,'Relatório Custo'!$C:$AC,3,FALSE),"")</f>
        <v>Posto</v>
      </c>
      <c r="H15" s="204">
        <f>SUMIFS('Relatório Custo'!$K$3:$K$394,'Relatório Custo'!$C$3:$C$394,$A$15,'Relatório Custo'!$B$3:$B$394,$C$8)</f>
        <v>32</v>
      </c>
      <c r="I15" s="175"/>
      <c r="J15" s="203">
        <f>SUMIFS('Relatório Custo'!T:T,'Relatório Custo'!B:B,'Custo por Função'!$C$8,'Relatório Custo'!C:C,'Custo por Função'!$A$15)-H100</f>
        <v>0</v>
      </c>
      <c r="K15" s="202"/>
      <c r="L15" s="176"/>
      <c r="O15" s="172">
        <v>690014</v>
      </c>
    </row>
    <row r="16" spans="1:15" ht="9" customHeight="1" x14ac:dyDescent="0.25">
      <c r="A16" s="410"/>
      <c r="B16" s="410"/>
      <c r="C16" s="410"/>
      <c r="D16" s="410"/>
      <c r="E16" s="410"/>
      <c r="F16" s="410"/>
      <c r="G16" s="410"/>
      <c r="H16" s="410"/>
      <c r="O16" s="172">
        <v>690015</v>
      </c>
    </row>
    <row r="17" spans="1:15" ht="15" customHeight="1" x14ac:dyDescent="0.25">
      <c r="A17" s="412" t="s">
        <v>162</v>
      </c>
      <c r="B17" s="413"/>
      <c r="C17" s="413"/>
      <c r="D17" s="413"/>
      <c r="E17" s="413"/>
      <c r="F17" s="413"/>
      <c r="G17" s="413"/>
      <c r="H17" s="414"/>
      <c r="I17" s="175"/>
      <c r="J17" s="180"/>
      <c r="K17" s="180"/>
      <c r="O17" s="172">
        <v>690016</v>
      </c>
    </row>
    <row r="18" spans="1:15" x14ac:dyDescent="0.25">
      <c r="A18" s="419" t="s">
        <v>163</v>
      </c>
      <c r="B18" s="419"/>
      <c r="C18" s="419"/>
      <c r="D18" s="419"/>
      <c r="E18" s="419"/>
      <c r="F18" s="419"/>
      <c r="G18" s="419"/>
      <c r="H18" s="201" t="s">
        <v>164</v>
      </c>
      <c r="I18" s="229"/>
      <c r="L18" s="231"/>
      <c r="M18" s="171"/>
      <c r="O18" s="172">
        <v>690017</v>
      </c>
    </row>
    <row r="19" spans="1:15" x14ac:dyDescent="0.25">
      <c r="A19" s="382" t="s">
        <v>165</v>
      </c>
      <c r="B19" s="383"/>
      <c r="C19" s="383"/>
      <c r="D19" s="383"/>
      <c r="E19" s="383"/>
      <c r="F19" s="383"/>
      <c r="G19" s="384"/>
      <c r="H19" s="187">
        <f>VLOOKUP($A$15,'Tabela de Códigos e Valores'!$A:$AK,10,FALSE)</f>
        <v>1729.04</v>
      </c>
      <c r="I19" s="229"/>
      <c r="L19" s="231"/>
      <c r="M19" s="171"/>
      <c r="O19" s="172">
        <v>690018</v>
      </c>
    </row>
    <row r="20" spans="1:15" ht="15" customHeight="1" x14ac:dyDescent="0.25">
      <c r="A20" s="382" t="s">
        <v>166</v>
      </c>
      <c r="B20" s="383"/>
      <c r="C20" s="383"/>
      <c r="D20" s="383"/>
      <c r="E20" s="383"/>
      <c r="F20" s="383"/>
      <c r="G20" s="384"/>
      <c r="H20" s="187">
        <f>VLOOKUP($A$15,'Tabela de Códigos e Valores'!$A:$AK,11,FALSE)</f>
        <v>0</v>
      </c>
      <c r="I20" s="229"/>
      <c r="L20" s="231"/>
      <c r="M20" s="171"/>
      <c r="O20" s="172">
        <v>690019</v>
      </c>
    </row>
    <row r="21" spans="1:15" x14ac:dyDescent="0.25">
      <c r="A21" s="364" t="s">
        <v>167</v>
      </c>
      <c r="B21" s="365"/>
      <c r="C21" s="365"/>
      <c r="D21" s="365"/>
      <c r="E21" s="365"/>
      <c r="F21" s="365"/>
      <c r="G21" s="366"/>
      <c r="H21" s="189">
        <f>SUM(H19:H20)</f>
        <v>1729.04</v>
      </c>
      <c r="I21" s="229"/>
      <c r="L21" s="231"/>
      <c r="M21" s="171"/>
      <c r="O21" s="172">
        <v>690020</v>
      </c>
    </row>
    <row r="22" spans="1:15" ht="9" customHeight="1" x14ac:dyDescent="0.25">
      <c r="A22" s="410"/>
      <c r="B22" s="410"/>
      <c r="C22" s="410"/>
      <c r="D22" s="410"/>
      <c r="E22" s="410"/>
      <c r="F22" s="410"/>
      <c r="G22" s="410"/>
      <c r="H22" s="410"/>
      <c r="I22" s="230"/>
      <c r="L22" s="231"/>
      <c r="O22" s="172">
        <v>690021</v>
      </c>
    </row>
    <row r="23" spans="1:15" ht="15" customHeight="1" x14ac:dyDescent="0.25">
      <c r="A23" s="420" t="s">
        <v>168</v>
      </c>
      <c r="B23" s="421"/>
      <c r="C23" s="421"/>
      <c r="D23" s="421"/>
      <c r="E23" s="421"/>
      <c r="F23" s="421"/>
      <c r="G23" s="421"/>
      <c r="H23" s="422"/>
      <c r="I23" s="229"/>
      <c r="L23" s="231"/>
      <c r="O23" s="172">
        <v>690022</v>
      </c>
    </row>
    <row r="24" spans="1:15" x14ac:dyDescent="0.25">
      <c r="A24" s="419" t="s">
        <v>169</v>
      </c>
      <c r="B24" s="419"/>
      <c r="C24" s="419"/>
      <c r="D24" s="419"/>
      <c r="E24" s="419"/>
      <c r="F24" s="419"/>
      <c r="G24" s="419"/>
      <c r="H24" s="419"/>
      <c r="I24" s="175"/>
      <c r="L24" s="171"/>
      <c r="O24" s="172">
        <v>690023</v>
      </c>
    </row>
    <row r="25" spans="1:15" x14ac:dyDescent="0.25">
      <c r="A25" s="114">
        <v>1</v>
      </c>
      <c r="B25" s="423" t="s">
        <v>50</v>
      </c>
      <c r="C25" s="424"/>
      <c r="D25" s="424"/>
      <c r="E25" s="425"/>
      <c r="F25" s="426">
        <f>'Indicadores Financeiros'!$J$17</f>
        <v>0.2</v>
      </c>
      <c r="G25" s="427"/>
      <c r="H25" s="361"/>
      <c r="I25" s="175"/>
      <c r="L25" s="171"/>
      <c r="O25" s="172">
        <v>690024</v>
      </c>
    </row>
    <row r="26" spans="1:15" x14ac:dyDescent="0.25">
      <c r="A26" s="114">
        <v>2</v>
      </c>
      <c r="B26" s="423" t="s">
        <v>51</v>
      </c>
      <c r="C26" s="424"/>
      <c r="D26" s="424"/>
      <c r="E26" s="425"/>
      <c r="F26" s="426">
        <f>'Indicadores Financeiros'!$J$18</f>
        <v>1.4999999999999999E-2</v>
      </c>
      <c r="G26" s="427"/>
      <c r="H26" s="362"/>
      <c r="I26" s="175"/>
      <c r="J26" s="200"/>
      <c r="L26" s="171"/>
      <c r="O26" s="172">
        <v>690025</v>
      </c>
    </row>
    <row r="27" spans="1:15" x14ac:dyDescent="0.25">
      <c r="A27" s="114">
        <v>3</v>
      </c>
      <c r="B27" s="423" t="s">
        <v>52</v>
      </c>
      <c r="C27" s="424"/>
      <c r="D27" s="424"/>
      <c r="E27" s="425"/>
      <c r="F27" s="426">
        <f>'Indicadores Financeiros'!$J$19</f>
        <v>0.01</v>
      </c>
      <c r="G27" s="427"/>
      <c r="H27" s="362"/>
      <c r="I27" s="175"/>
      <c r="J27" s="200"/>
      <c r="L27" s="171"/>
      <c r="O27" s="172">
        <v>690026</v>
      </c>
    </row>
    <row r="28" spans="1:15" x14ac:dyDescent="0.25">
      <c r="A28" s="114">
        <v>4</v>
      </c>
      <c r="B28" s="423" t="s">
        <v>53</v>
      </c>
      <c r="C28" s="424"/>
      <c r="D28" s="424"/>
      <c r="E28" s="425"/>
      <c r="F28" s="426">
        <f>'Indicadores Financeiros'!$J$20</f>
        <v>2E-3</v>
      </c>
      <c r="G28" s="427"/>
      <c r="H28" s="362"/>
      <c r="I28" s="175"/>
      <c r="J28" s="200"/>
      <c r="L28" s="171"/>
      <c r="O28" s="172">
        <v>690028</v>
      </c>
    </row>
    <row r="29" spans="1:15" x14ac:dyDescent="0.25">
      <c r="A29" s="114">
        <v>5</v>
      </c>
      <c r="B29" s="423" t="s">
        <v>54</v>
      </c>
      <c r="C29" s="424"/>
      <c r="D29" s="424"/>
      <c r="E29" s="425"/>
      <c r="F29" s="426">
        <f>'Indicadores Financeiros'!$J$21</f>
        <v>2.5000000000000001E-2</v>
      </c>
      <c r="G29" s="427"/>
      <c r="H29" s="362"/>
      <c r="I29" s="175"/>
      <c r="J29" s="200"/>
      <c r="L29" s="171"/>
      <c r="O29" s="172">
        <v>690029</v>
      </c>
    </row>
    <row r="30" spans="1:15" x14ac:dyDescent="0.25">
      <c r="A30" s="114">
        <v>6</v>
      </c>
      <c r="B30" s="423" t="s">
        <v>55</v>
      </c>
      <c r="C30" s="424"/>
      <c r="D30" s="424"/>
      <c r="E30" s="425"/>
      <c r="F30" s="426">
        <f>'Indicadores Financeiros'!$J$22</f>
        <v>0.08</v>
      </c>
      <c r="G30" s="427"/>
      <c r="H30" s="362"/>
      <c r="I30" s="175"/>
      <c r="J30" s="200"/>
      <c r="O30" s="172">
        <v>690030</v>
      </c>
    </row>
    <row r="31" spans="1:15" x14ac:dyDescent="0.25">
      <c r="A31" s="114">
        <v>7</v>
      </c>
      <c r="B31" s="423" t="s">
        <v>56</v>
      </c>
      <c r="C31" s="424"/>
      <c r="D31" s="424"/>
      <c r="E31" s="425"/>
      <c r="F31" s="426">
        <f>'Indicadores Financeiros'!$J$23</f>
        <v>0.03</v>
      </c>
      <c r="G31" s="427"/>
      <c r="H31" s="362"/>
      <c r="I31" s="175"/>
      <c r="J31" s="200"/>
      <c r="O31" s="172">
        <v>690031</v>
      </c>
    </row>
    <row r="32" spans="1:15" x14ac:dyDescent="0.25">
      <c r="A32" s="199">
        <v>8</v>
      </c>
      <c r="B32" s="423" t="s">
        <v>57</v>
      </c>
      <c r="C32" s="424"/>
      <c r="D32" s="424"/>
      <c r="E32" s="425"/>
      <c r="F32" s="426">
        <f>'Indicadores Financeiros'!$J$24</f>
        <v>6.0000000000000001E-3</v>
      </c>
      <c r="G32" s="427"/>
      <c r="H32" s="363"/>
      <c r="I32" s="175"/>
      <c r="J32" s="200"/>
      <c r="O32" s="172">
        <v>690032</v>
      </c>
    </row>
    <row r="33" spans="1:15" x14ac:dyDescent="0.25">
      <c r="A33" s="364" t="s">
        <v>63</v>
      </c>
      <c r="B33" s="365"/>
      <c r="C33" s="365"/>
      <c r="D33" s="365"/>
      <c r="E33" s="366"/>
      <c r="F33" s="432">
        <f>SUM(F25:G32)</f>
        <v>0.3680000000000001</v>
      </c>
      <c r="G33" s="433"/>
      <c r="H33" s="189"/>
      <c r="I33" s="175"/>
      <c r="J33" s="176"/>
      <c r="O33" s="172">
        <v>690033</v>
      </c>
    </row>
    <row r="34" spans="1:15" ht="9" customHeight="1" x14ac:dyDescent="0.25">
      <c r="A34" s="410"/>
      <c r="B34" s="410"/>
      <c r="C34" s="410"/>
      <c r="D34" s="410"/>
      <c r="E34" s="410"/>
      <c r="F34" s="410"/>
      <c r="G34" s="410"/>
      <c r="H34" s="410"/>
      <c r="O34" s="172">
        <v>690034</v>
      </c>
    </row>
    <row r="35" spans="1:15" x14ac:dyDescent="0.25">
      <c r="A35" s="419" t="s">
        <v>170</v>
      </c>
      <c r="B35" s="419"/>
      <c r="C35" s="419"/>
      <c r="D35" s="419"/>
      <c r="E35" s="419"/>
      <c r="F35" s="419"/>
      <c r="G35" s="419"/>
      <c r="H35" s="419"/>
      <c r="I35" s="175"/>
      <c r="O35" s="172">
        <v>690035</v>
      </c>
    </row>
    <row r="36" spans="1:15" x14ac:dyDescent="0.25">
      <c r="A36" s="114">
        <v>1</v>
      </c>
      <c r="B36" s="423" t="s">
        <v>60</v>
      </c>
      <c r="C36" s="424"/>
      <c r="D36" s="424"/>
      <c r="E36" s="425"/>
      <c r="F36" s="359">
        <f>'Indicadores Financeiros'!$J$28</f>
        <v>8.9300000000000004E-2</v>
      </c>
      <c r="G36" s="360"/>
      <c r="H36" s="434"/>
      <c r="I36" s="175"/>
      <c r="J36" s="176"/>
      <c r="O36" s="172">
        <v>690036</v>
      </c>
    </row>
    <row r="37" spans="1:15" x14ac:dyDescent="0.25">
      <c r="A37" s="114">
        <v>2</v>
      </c>
      <c r="B37" s="423" t="s">
        <v>61</v>
      </c>
      <c r="C37" s="424"/>
      <c r="D37" s="424"/>
      <c r="E37" s="425"/>
      <c r="F37" s="359">
        <f>'Indicadores Financeiros'!$J$29</f>
        <v>2.98E-2</v>
      </c>
      <c r="G37" s="360"/>
      <c r="H37" s="434"/>
      <c r="I37" s="175"/>
      <c r="J37" s="176"/>
      <c r="O37" s="172">
        <v>690037</v>
      </c>
    </row>
    <row r="38" spans="1:15" x14ac:dyDescent="0.25">
      <c r="A38" s="199">
        <v>3</v>
      </c>
      <c r="B38" s="423" t="s">
        <v>62</v>
      </c>
      <c r="C38" s="424"/>
      <c r="D38" s="424"/>
      <c r="E38" s="425"/>
      <c r="F38" s="359">
        <f>'Indicadores Financeiros'!$J$30</f>
        <v>4.3799999999999999E-2</v>
      </c>
      <c r="G38" s="360"/>
      <c r="H38" s="434"/>
      <c r="I38" s="175"/>
      <c r="J38" s="176"/>
      <c r="O38" s="172">
        <v>690038</v>
      </c>
    </row>
    <row r="39" spans="1:15" x14ac:dyDescent="0.25">
      <c r="A39" s="364" t="s">
        <v>65</v>
      </c>
      <c r="B39" s="365"/>
      <c r="C39" s="365"/>
      <c r="D39" s="365"/>
      <c r="E39" s="366"/>
      <c r="F39" s="435">
        <f>SUM(F36:G38)</f>
        <v>0.16290000000000002</v>
      </c>
      <c r="G39" s="436"/>
      <c r="H39" s="189"/>
      <c r="I39" s="175"/>
      <c r="J39" s="176"/>
      <c r="O39" s="172">
        <v>690039</v>
      </c>
    </row>
    <row r="40" spans="1:15" ht="9" customHeight="1" x14ac:dyDescent="0.25">
      <c r="A40" s="111"/>
      <c r="B40" s="111"/>
      <c r="C40" s="111"/>
      <c r="D40" s="111"/>
      <c r="E40" s="111"/>
      <c r="F40" s="111"/>
      <c r="G40" s="111"/>
      <c r="H40" s="111"/>
      <c r="O40" s="172">
        <v>690040</v>
      </c>
    </row>
    <row r="41" spans="1:15" x14ac:dyDescent="0.25">
      <c r="A41" s="419" t="s">
        <v>171</v>
      </c>
      <c r="B41" s="419"/>
      <c r="C41" s="419"/>
      <c r="D41" s="419"/>
      <c r="E41" s="419"/>
      <c r="F41" s="419"/>
      <c r="G41" s="419"/>
      <c r="H41" s="419"/>
      <c r="I41" s="175"/>
      <c r="O41" s="172">
        <v>690041</v>
      </c>
    </row>
    <row r="42" spans="1:15" x14ac:dyDescent="0.25">
      <c r="A42" s="199">
        <v>2</v>
      </c>
      <c r="B42" s="423" t="s">
        <v>62</v>
      </c>
      <c r="C42" s="424"/>
      <c r="D42" s="424"/>
      <c r="E42" s="425"/>
      <c r="F42" s="359">
        <f>'Indicadores Financeiros'!$J$34</f>
        <v>7.5554163675678747E-4</v>
      </c>
      <c r="G42" s="360"/>
      <c r="H42" s="245"/>
      <c r="I42" s="175"/>
      <c r="J42" s="176"/>
      <c r="O42" s="172">
        <v>690043</v>
      </c>
    </row>
    <row r="43" spans="1:15" x14ac:dyDescent="0.25">
      <c r="A43" s="364" t="s">
        <v>75</v>
      </c>
      <c r="B43" s="365"/>
      <c r="C43" s="365"/>
      <c r="D43" s="365"/>
      <c r="E43" s="366"/>
      <c r="F43" s="435">
        <f>SUM(F42:G42)</f>
        <v>7.5554163675678747E-4</v>
      </c>
      <c r="G43" s="436"/>
      <c r="H43" s="189"/>
      <c r="I43" s="175"/>
      <c r="J43" s="176"/>
      <c r="O43" s="172">
        <v>690044</v>
      </c>
    </row>
    <row r="44" spans="1:15" ht="6" customHeight="1" x14ac:dyDescent="0.25">
      <c r="A44" s="111"/>
      <c r="B44" s="111"/>
      <c r="C44" s="111"/>
      <c r="D44" s="111"/>
      <c r="E44" s="111"/>
      <c r="F44" s="111"/>
      <c r="G44" s="111"/>
      <c r="H44" s="111"/>
      <c r="O44" s="172">
        <v>690045</v>
      </c>
    </row>
    <row r="45" spans="1:15" x14ac:dyDescent="0.25">
      <c r="A45" s="419" t="s">
        <v>172</v>
      </c>
      <c r="B45" s="419"/>
      <c r="C45" s="419"/>
      <c r="D45" s="419"/>
      <c r="E45" s="419"/>
      <c r="F45" s="419"/>
      <c r="G45" s="419"/>
      <c r="H45" s="419"/>
      <c r="I45" s="175"/>
      <c r="O45" s="172">
        <v>690046</v>
      </c>
    </row>
    <row r="46" spans="1:15" x14ac:dyDescent="0.25">
      <c r="A46" s="114">
        <v>1</v>
      </c>
      <c r="B46" s="356" t="s">
        <v>67</v>
      </c>
      <c r="C46" s="357"/>
      <c r="D46" s="357"/>
      <c r="E46" s="358"/>
      <c r="F46" s="359">
        <f>'Indicadores Financeiros'!$J$38</f>
        <v>4.0800000000000003E-2</v>
      </c>
      <c r="G46" s="360"/>
      <c r="H46" s="361"/>
      <c r="I46" s="175"/>
      <c r="J46" s="176"/>
      <c r="O46" s="172">
        <v>690047</v>
      </c>
    </row>
    <row r="47" spans="1:15" x14ac:dyDescent="0.25">
      <c r="A47" s="114">
        <v>2</v>
      </c>
      <c r="B47" s="356" t="s">
        <v>68</v>
      </c>
      <c r="C47" s="357"/>
      <c r="D47" s="357"/>
      <c r="E47" s="358"/>
      <c r="F47" s="359">
        <f>'Indicadores Financeiros'!$J$39</f>
        <v>3.3E-3</v>
      </c>
      <c r="G47" s="360"/>
      <c r="H47" s="362"/>
      <c r="I47" s="175"/>
      <c r="J47" s="176"/>
      <c r="O47" s="172">
        <v>690048</v>
      </c>
    </row>
    <row r="48" spans="1:15" x14ac:dyDescent="0.25">
      <c r="A48" s="114">
        <v>3</v>
      </c>
      <c r="B48" s="356" t="s">
        <v>69</v>
      </c>
      <c r="C48" s="357"/>
      <c r="D48" s="357"/>
      <c r="E48" s="358"/>
      <c r="F48" s="359">
        <f>'Indicadores Financeiros'!$J$40</f>
        <v>1.2999999999999999E-3</v>
      </c>
      <c r="G48" s="360"/>
      <c r="H48" s="362"/>
      <c r="I48" s="175"/>
      <c r="J48" s="176"/>
    </row>
    <row r="49" spans="1:77" x14ac:dyDescent="0.25">
      <c r="A49" s="114">
        <v>4</v>
      </c>
      <c r="B49" s="356" t="s">
        <v>70</v>
      </c>
      <c r="C49" s="357"/>
      <c r="D49" s="357"/>
      <c r="E49" s="358"/>
      <c r="F49" s="359">
        <f>'Indicadores Financeiros'!$J$41</f>
        <v>1E-4</v>
      </c>
      <c r="G49" s="360"/>
      <c r="H49" s="362"/>
      <c r="I49" s="175"/>
      <c r="J49" s="176"/>
    </row>
    <row r="50" spans="1:77" x14ac:dyDescent="0.25">
      <c r="A50" s="114">
        <v>5</v>
      </c>
      <c r="B50" s="356" t="s">
        <v>71</v>
      </c>
      <c r="C50" s="357"/>
      <c r="D50" s="357"/>
      <c r="E50" s="358"/>
      <c r="F50" s="359">
        <f>'Indicadores Financeiros'!$J$42</f>
        <v>0</v>
      </c>
      <c r="G50" s="360"/>
      <c r="H50" s="362"/>
      <c r="I50" s="175"/>
      <c r="J50" s="176"/>
    </row>
    <row r="51" spans="1:77" x14ac:dyDescent="0.25">
      <c r="A51" s="114">
        <v>6</v>
      </c>
      <c r="B51" s="356" t="s">
        <v>72</v>
      </c>
      <c r="C51" s="357"/>
      <c r="D51" s="357"/>
      <c r="E51" s="358"/>
      <c r="F51" s="359">
        <f>'Indicadores Financeiros'!$J$43</f>
        <v>0</v>
      </c>
      <c r="G51" s="360"/>
      <c r="H51" s="362"/>
      <c r="I51" s="175"/>
      <c r="J51" s="176"/>
    </row>
    <row r="52" spans="1:77" s="192" customFormat="1" ht="15" customHeight="1" x14ac:dyDescent="0.25">
      <c r="A52" s="199">
        <v>7</v>
      </c>
      <c r="B52" s="356" t="s">
        <v>73</v>
      </c>
      <c r="C52" s="357"/>
      <c r="D52" s="357"/>
      <c r="E52" s="358"/>
      <c r="F52" s="359">
        <f>'Indicadores Financeiros'!$J$44</f>
        <v>8.0000000000000004E-4</v>
      </c>
      <c r="G52" s="360"/>
      <c r="H52" s="362"/>
      <c r="I52" s="198"/>
      <c r="J52" s="193"/>
      <c r="K52" s="197"/>
      <c r="L52" s="196"/>
      <c r="M52" s="193"/>
      <c r="N52" s="193"/>
      <c r="O52" s="195"/>
      <c r="P52" s="194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</row>
    <row r="53" spans="1:77" s="192" customFormat="1" ht="15" customHeight="1" x14ac:dyDescent="0.25">
      <c r="A53" s="199">
        <v>8</v>
      </c>
      <c r="B53" s="356" t="s">
        <v>74</v>
      </c>
      <c r="C53" s="357"/>
      <c r="D53" s="357"/>
      <c r="E53" s="358"/>
      <c r="F53" s="359">
        <f>'Indicadores Financeiros'!J45</f>
        <v>9.2099999999999994E-3</v>
      </c>
      <c r="G53" s="360"/>
      <c r="H53" s="363"/>
      <c r="I53" s="198"/>
      <c r="J53" s="193"/>
      <c r="K53" s="197"/>
      <c r="L53" s="196"/>
      <c r="M53" s="193"/>
      <c r="N53" s="193"/>
      <c r="O53" s="195"/>
      <c r="P53" s="194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</row>
    <row r="54" spans="1:77" x14ac:dyDescent="0.25">
      <c r="A54" s="364" t="s">
        <v>80</v>
      </c>
      <c r="B54" s="365"/>
      <c r="C54" s="365"/>
      <c r="D54" s="365"/>
      <c r="E54" s="366"/>
      <c r="F54" s="435">
        <f>SUM(F46:G53)</f>
        <v>5.5510000000000004E-2</v>
      </c>
      <c r="G54" s="436"/>
      <c r="H54" s="189"/>
      <c r="I54" s="175"/>
      <c r="J54" s="176"/>
    </row>
    <row r="55" spans="1:77" ht="6.6" customHeight="1" x14ac:dyDescent="0.25">
      <c r="A55" s="111"/>
      <c r="B55" s="111"/>
      <c r="C55" s="111"/>
      <c r="D55" s="111"/>
      <c r="E55" s="111"/>
      <c r="F55" s="111"/>
      <c r="G55" s="111"/>
      <c r="H55" s="111"/>
    </row>
    <row r="56" spans="1:77" x14ac:dyDescent="0.25">
      <c r="A56" s="210" t="s">
        <v>173</v>
      </c>
      <c r="B56" s="211"/>
      <c r="C56" s="211"/>
      <c r="D56" s="211"/>
      <c r="E56" s="211"/>
      <c r="F56" s="211"/>
      <c r="G56" s="211"/>
      <c r="H56" s="212"/>
    </row>
    <row r="57" spans="1:77" x14ac:dyDescent="0.25">
      <c r="A57" s="114">
        <v>1</v>
      </c>
      <c r="B57" s="423" t="s">
        <v>77</v>
      </c>
      <c r="C57" s="424"/>
      <c r="D57" s="424"/>
      <c r="E57" s="425"/>
      <c r="F57" s="359">
        <f>'Indicadores Financeiros'!$J$49</f>
        <v>2.8799999999999999E-2</v>
      </c>
      <c r="G57" s="360"/>
      <c r="H57" s="361"/>
      <c r="I57" s="175"/>
      <c r="J57" s="176"/>
    </row>
    <row r="58" spans="1:77" x14ac:dyDescent="0.25">
      <c r="A58" s="114">
        <v>2</v>
      </c>
      <c r="B58" s="423" t="s">
        <v>78</v>
      </c>
      <c r="C58" s="424"/>
      <c r="D58" s="424"/>
      <c r="E58" s="425"/>
      <c r="F58" s="359">
        <f>'Indicadores Financeiros'!$J$50</f>
        <v>3.3999999999999998E-3</v>
      </c>
      <c r="G58" s="360"/>
      <c r="H58" s="362"/>
      <c r="I58" s="175"/>
      <c r="J58" s="176"/>
    </row>
    <row r="59" spans="1:77" x14ac:dyDescent="0.25">
      <c r="A59" s="191">
        <v>3</v>
      </c>
      <c r="B59" s="423" t="s">
        <v>79</v>
      </c>
      <c r="C59" s="424"/>
      <c r="D59" s="424"/>
      <c r="E59" s="425"/>
      <c r="F59" s="359">
        <f>'Indicadores Financeiros'!$J$51</f>
        <v>2.5999999999999999E-3</v>
      </c>
      <c r="G59" s="360"/>
      <c r="H59" s="363"/>
      <c r="I59" s="175"/>
      <c r="J59" s="176"/>
    </row>
    <row r="60" spans="1:77" x14ac:dyDescent="0.25">
      <c r="A60" s="364" t="s">
        <v>87</v>
      </c>
      <c r="B60" s="365"/>
      <c r="C60" s="365"/>
      <c r="D60" s="365"/>
      <c r="E60" s="366"/>
      <c r="F60" s="435">
        <f>SUM(F57:G59)</f>
        <v>3.4799999999999998E-2</v>
      </c>
      <c r="G60" s="436"/>
      <c r="H60" s="189"/>
      <c r="I60" s="175"/>
      <c r="J60" s="176"/>
    </row>
    <row r="61" spans="1:77" ht="9" customHeight="1" x14ac:dyDescent="0.25">
      <c r="A61" s="111"/>
      <c r="B61" s="111"/>
      <c r="C61" s="111"/>
      <c r="D61" s="111"/>
      <c r="E61" s="111"/>
      <c r="F61" s="111"/>
      <c r="G61" s="111"/>
      <c r="H61" s="111"/>
    </row>
    <row r="62" spans="1:77" x14ac:dyDescent="0.25">
      <c r="A62" s="210" t="s">
        <v>174</v>
      </c>
      <c r="B62" s="211"/>
      <c r="C62" s="211"/>
      <c r="D62" s="211"/>
      <c r="E62" s="211"/>
      <c r="F62" s="211"/>
      <c r="G62" s="211"/>
      <c r="H62" s="212"/>
    </row>
    <row r="63" spans="1:77" x14ac:dyDescent="0.25">
      <c r="A63" s="114">
        <v>1</v>
      </c>
      <c r="B63" s="423" t="s">
        <v>82</v>
      </c>
      <c r="C63" s="424"/>
      <c r="D63" s="424"/>
      <c r="E63" s="425"/>
      <c r="F63" s="359">
        <f>'Indicadores Financeiros'!$J$55</f>
        <v>8.9300000000000004E-2</v>
      </c>
      <c r="G63" s="360"/>
      <c r="H63" s="361"/>
      <c r="I63" s="175"/>
      <c r="J63" s="176"/>
    </row>
    <row r="64" spans="1:77" x14ac:dyDescent="0.25">
      <c r="A64" s="114">
        <v>2</v>
      </c>
      <c r="B64" s="423" t="s">
        <v>83</v>
      </c>
      <c r="C64" s="424"/>
      <c r="D64" s="424"/>
      <c r="E64" s="425"/>
      <c r="F64" s="359">
        <f>'Indicadores Financeiros'!$J$56</f>
        <v>1.54E-2</v>
      </c>
      <c r="G64" s="360"/>
      <c r="H64" s="362"/>
      <c r="I64" s="175"/>
      <c r="J64" s="176"/>
    </row>
    <row r="65" spans="1:15" x14ac:dyDescent="0.25">
      <c r="A65" s="114">
        <v>3</v>
      </c>
      <c r="B65" s="423" t="s">
        <v>84</v>
      </c>
      <c r="C65" s="424"/>
      <c r="D65" s="424"/>
      <c r="E65" s="425"/>
      <c r="F65" s="359">
        <f>'Indicadores Financeiros'!$J$57</f>
        <v>2.9999999999999997E-4</v>
      </c>
      <c r="G65" s="360"/>
      <c r="H65" s="362"/>
      <c r="I65" s="175"/>
      <c r="J65" s="176"/>
    </row>
    <row r="66" spans="1:15" x14ac:dyDescent="0.25">
      <c r="A66" s="114">
        <v>4</v>
      </c>
      <c r="B66" s="423" t="s">
        <v>85</v>
      </c>
      <c r="C66" s="424"/>
      <c r="D66" s="424"/>
      <c r="E66" s="425"/>
      <c r="F66" s="359">
        <f>'Indicadores Financeiros'!$J$58</f>
        <v>9.1294226173614292E-3</v>
      </c>
      <c r="G66" s="360"/>
      <c r="H66" s="362"/>
      <c r="I66" s="175"/>
      <c r="J66" s="176"/>
      <c r="O66" s="170"/>
    </row>
    <row r="67" spans="1:15" x14ac:dyDescent="0.25">
      <c r="A67" s="114">
        <v>5</v>
      </c>
      <c r="B67" s="423" t="s">
        <v>86</v>
      </c>
      <c r="C67" s="424"/>
      <c r="D67" s="424"/>
      <c r="E67" s="425"/>
      <c r="F67" s="359">
        <f>'Indicadores Financeiros'!$J$59</f>
        <v>8.0000000000000004E-4</v>
      </c>
      <c r="G67" s="360"/>
      <c r="H67" s="362"/>
      <c r="I67" s="175"/>
      <c r="J67" s="176"/>
      <c r="O67" s="170"/>
    </row>
    <row r="68" spans="1:15" x14ac:dyDescent="0.25">
      <c r="A68" s="190">
        <v>6</v>
      </c>
      <c r="B68" s="423" t="s">
        <v>62</v>
      </c>
      <c r="C68" s="424"/>
      <c r="D68" s="424"/>
      <c r="E68" s="425"/>
      <c r="F68" s="359">
        <f>'Indicadores Financeiros'!$J$60</f>
        <v>4.2299999999999997E-2</v>
      </c>
      <c r="G68" s="360"/>
      <c r="H68" s="363"/>
      <c r="I68" s="175"/>
      <c r="J68" s="176"/>
      <c r="O68" s="170"/>
    </row>
    <row r="69" spans="1:15" x14ac:dyDescent="0.25">
      <c r="A69" s="364" t="s">
        <v>175</v>
      </c>
      <c r="B69" s="365"/>
      <c r="C69" s="365"/>
      <c r="D69" s="365"/>
      <c r="E69" s="366"/>
      <c r="F69" s="435">
        <f>SUM(F63:G68)</f>
        <v>0.15722942261736142</v>
      </c>
      <c r="G69" s="436"/>
      <c r="H69" s="189"/>
      <c r="I69" s="175"/>
      <c r="J69" s="176"/>
      <c r="L69" s="176"/>
      <c r="O69" s="170"/>
    </row>
    <row r="70" spans="1:15" ht="4.9000000000000004" customHeight="1" x14ac:dyDescent="0.25">
      <c r="A70" s="111"/>
      <c r="B70" s="111"/>
      <c r="C70" s="111"/>
      <c r="D70" s="111"/>
      <c r="E70" s="111"/>
      <c r="F70" s="111"/>
      <c r="G70" s="111"/>
      <c r="H70" s="111"/>
      <c r="O70" s="170"/>
    </row>
    <row r="71" spans="1:15" x14ac:dyDescent="0.25">
      <c r="A71" s="439" t="s">
        <v>88</v>
      </c>
      <c r="B71" s="440"/>
      <c r="C71" s="440"/>
      <c r="D71" s="440"/>
      <c r="E71" s="441"/>
      <c r="F71" s="442">
        <f>F69+F60+F54+F43+F39+F33</f>
        <v>0.77919496425411827</v>
      </c>
      <c r="G71" s="443"/>
      <c r="H71" s="188">
        <f>ROUND(H21*F71,2)</f>
        <v>1347.26</v>
      </c>
      <c r="I71" s="175"/>
      <c r="J71" s="176"/>
      <c r="O71" s="170"/>
    </row>
    <row r="72" spans="1:15" ht="9" customHeight="1" x14ac:dyDescent="0.25">
      <c r="A72" s="111"/>
      <c r="B72" s="111"/>
      <c r="C72" s="111"/>
      <c r="D72" s="111"/>
      <c r="E72" s="111"/>
      <c r="F72" s="111"/>
      <c r="G72" s="111"/>
      <c r="H72" s="111"/>
      <c r="O72" s="170"/>
    </row>
    <row r="73" spans="1:15" x14ac:dyDescent="0.25">
      <c r="A73" s="445" t="s">
        <v>176</v>
      </c>
      <c r="B73" s="446"/>
      <c r="C73" s="446"/>
      <c r="D73" s="446"/>
      <c r="E73" s="446"/>
      <c r="F73" s="446"/>
      <c r="G73" s="447"/>
      <c r="H73" s="219" t="s">
        <v>164</v>
      </c>
      <c r="I73" s="175"/>
      <c r="O73" s="170"/>
    </row>
    <row r="74" spans="1:15" x14ac:dyDescent="0.25">
      <c r="A74" s="114"/>
      <c r="B74" s="434"/>
      <c r="C74" s="434"/>
      <c r="D74" s="434"/>
      <c r="E74" s="114" t="s">
        <v>177</v>
      </c>
      <c r="F74" s="114" t="s">
        <v>119</v>
      </c>
      <c r="G74" s="114" t="s">
        <v>178</v>
      </c>
      <c r="H74" s="114"/>
      <c r="I74" s="175"/>
      <c r="O74" s="170"/>
    </row>
    <row r="75" spans="1:15" x14ac:dyDescent="0.25">
      <c r="A75" s="114">
        <v>1</v>
      </c>
      <c r="B75" s="387" t="s">
        <v>179</v>
      </c>
      <c r="C75" s="387"/>
      <c r="D75" s="387"/>
      <c r="E75" s="444">
        <f>$C$9</f>
        <v>21</v>
      </c>
      <c r="F75" s="187">
        <f>'Indicadores Financeiros'!$H$92</f>
        <v>20.76</v>
      </c>
      <c r="G75" s="187">
        <f>'Indicadores Financeiros'!I92</f>
        <v>1.39</v>
      </c>
      <c r="H75" s="205">
        <f>ROUND((F75-G75)*E75,2)</f>
        <v>406.77</v>
      </c>
      <c r="I75" s="175"/>
      <c r="O75" s="170"/>
    </row>
    <row r="76" spans="1:15" x14ac:dyDescent="0.25">
      <c r="A76" s="114">
        <v>2</v>
      </c>
      <c r="B76" s="387" t="s">
        <v>146</v>
      </c>
      <c r="C76" s="387"/>
      <c r="D76" s="387"/>
      <c r="E76" s="444"/>
      <c r="F76" s="187">
        <f>VLOOKUP($C$8,'Indicadores Financeiros'!$B$103:$J$165,8,FALSE)</f>
        <v>10.98</v>
      </c>
      <c r="G76" s="187">
        <f>ROUND($H$19*6%,2)</f>
        <v>103.74</v>
      </c>
      <c r="H76" s="205">
        <f>IF(ROUND($F$76*$E$75,2)-$G$76&lt;0,0,ROUND($F$76*$E$75,2)-$G$76)</f>
        <v>126.84000000000002</v>
      </c>
      <c r="I76" s="175"/>
      <c r="J76" s="176"/>
      <c r="O76" s="170"/>
    </row>
    <row r="77" spans="1:15" x14ac:dyDescent="0.25">
      <c r="A77" s="209">
        <v>3</v>
      </c>
      <c r="B77" s="387" t="s">
        <v>180</v>
      </c>
      <c r="C77" s="387"/>
      <c r="D77" s="387"/>
      <c r="E77" s="387"/>
      <c r="F77" s="387"/>
      <c r="G77" s="387"/>
      <c r="H77" s="221">
        <f>VLOOKUP($A$15,'Tabela de Códigos e Valores'!$A:$AK,14,FALSE)</f>
        <v>35.33</v>
      </c>
      <c r="I77" s="220"/>
      <c r="J77" s="186"/>
      <c r="K77" s="185"/>
      <c r="L77" s="176"/>
      <c r="O77" s="170"/>
    </row>
    <row r="78" spans="1:15" x14ac:dyDescent="0.25">
      <c r="A78" s="114">
        <v>4</v>
      </c>
      <c r="B78" s="387" t="s">
        <v>111</v>
      </c>
      <c r="C78" s="387"/>
      <c r="D78" s="387"/>
      <c r="E78" s="387"/>
      <c r="F78" s="387"/>
      <c r="G78" s="387"/>
      <c r="H78" s="221">
        <f>VLOOKUP($A$15,'Tabela de Códigos e Valores'!$A:$AK,15,FALSE)</f>
        <v>0</v>
      </c>
      <c r="I78" s="175"/>
      <c r="O78" s="170"/>
    </row>
    <row r="79" spans="1:15" x14ac:dyDescent="0.25">
      <c r="A79" s="209">
        <v>5</v>
      </c>
      <c r="B79" s="387" t="s">
        <v>112</v>
      </c>
      <c r="C79" s="387"/>
      <c r="D79" s="387"/>
      <c r="E79" s="387"/>
      <c r="F79" s="387"/>
      <c r="G79" s="387"/>
      <c r="H79" s="221">
        <f>VLOOKUP($A$15,'Tabela de Códigos e Valores'!$A:$AK,16,FALSE)</f>
        <v>23.29</v>
      </c>
      <c r="I79" s="175"/>
      <c r="J79" s="186"/>
      <c r="K79" s="185"/>
      <c r="L79" s="176"/>
      <c r="O79" s="170"/>
    </row>
    <row r="80" spans="1:15" x14ac:dyDescent="0.25">
      <c r="A80" s="114">
        <v>6</v>
      </c>
      <c r="B80" s="387" t="s">
        <v>181</v>
      </c>
      <c r="C80" s="387"/>
      <c r="D80" s="387"/>
      <c r="E80" s="387"/>
      <c r="F80" s="387"/>
      <c r="G80" s="387"/>
      <c r="H80" s="221">
        <f>VLOOKUP($A$15,'Tabela de Códigos e Valores'!$A:$AK,17,FALSE)</f>
        <v>15.96</v>
      </c>
      <c r="I80" s="175"/>
      <c r="J80" s="184"/>
      <c r="L80" s="183"/>
      <c r="O80" s="170"/>
    </row>
    <row r="81" spans="1:15" x14ac:dyDescent="0.25">
      <c r="A81" s="209">
        <v>7</v>
      </c>
      <c r="B81" s="387" t="s">
        <v>114</v>
      </c>
      <c r="C81" s="387"/>
      <c r="D81" s="387"/>
      <c r="E81" s="387"/>
      <c r="F81" s="387"/>
      <c r="G81" s="387"/>
      <c r="H81" s="221">
        <f>VLOOKUP($A$15,'Tabela de Códigos e Valores'!$A:$AK,18,FALSE)</f>
        <v>144.68</v>
      </c>
      <c r="I81" s="181"/>
      <c r="J81" s="176"/>
      <c r="O81" s="170"/>
    </row>
    <row r="82" spans="1:15" x14ac:dyDescent="0.25">
      <c r="A82" s="114">
        <v>8</v>
      </c>
      <c r="B82" s="387" t="s">
        <v>115</v>
      </c>
      <c r="C82" s="387"/>
      <c r="D82" s="387"/>
      <c r="E82" s="387"/>
      <c r="F82" s="387"/>
      <c r="G82" s="387"/>
      <c r="H82" s="221">
        <f>VLOOKUP($A$15,'Tabela de Códigos e Valores'!$A:$AK,19,FALSE)</f>
        <v>1.73</v>
      </c>
      <c r="I82" s="181"/>
      <c r="J82" s="182"/>
      <c r="O82" s="170"/>
    </row>
    <row r="83" spans="1:15" x14ac:dyDescent="0.25">
      <c r="A83" s="209">
        <v>9</v>
      </c>
      <c r="B83" s="387" t="s">
        <v>182</v>
      </c>
      <c r="C83" s="387"/>
      <c r="D83" s="387"/>
      <c r="E83" s="387"/>
      <c r="F83" s="387"/>
      <c r="G83" s="387"/>
      <c r="H83" s="221">
        <f>VLOOKUP($A$15,'Tabela de Códigos e Valores'!$A:$AK,20,FALSE)</f>
        <v>7.6</v>
      </c>
      <c r="I83" s="175"/>
      <c r="J83" s="182"/>
      <c r="O83" s="170"/>
    </row>
    <row r="84" spans="1:15" x14ac:dyDescent="0.25">
      <c r="A84" s="114">
        <v>10</v>
      </c>
      <c r="B84" s="387" t="s">
        <v>183</v>
      </c>
      <c r="C84" s="387"/>
      <c r="D84" s="387"/>
      <c r="E84" s="387"/>
      <c r="F84" s="387"/>
      <c r="G84" s="387"/>
      <c r="H84" s="221">
        <f>VLOOKUP($A$15,'Tabela de Códigos e Valores'!$A:$AK,21,FALSE)</f>
        <v>0</v>
      </c>
      <c r="I84" s="175"/>
      <c r="J84" s="182"/>
      <c r="O84" s="170"/>
    </row>
    <row r="85" spans="1:15" x14ac:dyDescent="0.25">
      <c r="A85" s="114">
        <v>11</v>
      </c>
      <c r="B85" s="387" t="s">
        <v>184</v>
      </c>
      <c r="C85" s="387"/>
      <c r="D85" s="387"/>
      <c r="E85" s="387"/>
      <c r="F85" s="387"/>
      <c r="G85" s="387"/>
      <c r="H85" s="221">
        <f>VLOOKUP($A$15,'Tabela de Códigos e Valores'!$A:$AK,27,FALSE)</f>
        <v>339.47</v>
      </c>
      <c r="I85" s="175"/>
      <c r="J85" s="182"/>
      <c r="O85" s="170"/>
    </row>
    <row r="86" spans="1:15" x14ac:dyDescent="0.25">
      <c r="A86" s="114">
        <v>12</v>
      </c>
      <c r="B86" s="387" t="s">
        <v>246</v>
      </c>
      <c r="C86" s="387"/>
      <c r="D86" s="387"/>
      <c r="E86" s="387"/>
      <c r="F86" s="387"/>
      <c r="G86" s="387"/>
      <c r="H86" s="221">
        <f>VLOOKUP($A$15,'Tabela de Códigos e Valores'!$A:$AK,23,FALSE)</f>
        <v>0</v>
      </c>
      <c r="I86" s="175"/>
      <c r="J86" s="182"/>
      <c r="O86" s="170"/>
    </row>
    <row r="87" spans="1:15" x14ac:dyDescent="0.25">
      <c r="A87" s="114">
        <v>13</v>
      </c>
      <c r="B87" s="387" t="s">
        <v>185</v>
      </c>
      <c r="C87" s="387"/>
      <c r="D87" s="387"/>
      <c r="E87" s="387"/>
      <c r="F87" s="387"/>
      <c r="G87" s="387"/>
      <c r="H87" s="221">
        <f>VLOOKUP($A$15,'Tabela de Códigos e Valores'!$A:$AK,24,FALSE)</f>
        <v>0</v>
      </c>
      <c r="I87" s="175"/>
      <c r="J87" s="182"/>
      <c r="O87" s="170"/>
    </row>
    <row r="88" spans="1:15" x14ac:dyDescent="0.25">
      <c r="A88" s="364" t="s">
        <v>186</v>
      </c>
      <c r="B88" s="365"/>
      <c r="C88" s="365"/>
      <c r="D88" s="365"/>
      <c r="E88" s="366"/>
      <c r="F88" s="213"/>
      <c r="G88" s="214"/>
      <c r="H88" s="215">
        <f>SUM(H74:H87)</f>
        <v>1101.67</v>
      </c>
      <c r="I88" s="181"/>
      <c r="J88" s="176"/>
      <c r="K88" s="176"/>
      <c r="O88" s="170"/>
    </row>
    <row r="89" spans="1:15" ht="4.9000000000000004" customHeight="1" x14ac:dyDescent="0.25">
      <c r="A89" s="111"/>
      <c r="B89" s="111"/>
      <c r="C89" s="111"/>
      <c r="D89" s="111"/>
      <c r="E89" s="111"/>
      <c r="F89" s="111"/>
      <c r="G89" s="111"/>
      <c r="H89" s="111"/>
      <c r="O89" s="170"/>
    </row>
    <row r="90" spans="1:15" x14ac:dyDescent="0.25">
      <c r="A90" s="394" t="s">
        <v>187</v>
      </c>
      <c r="B90" s="395"/>
      <c r="C90" s="395"/>
      <c r="D90" s="395"/>
      <c r="E90" s="395"/>
      <c r="F90" s="395"/>
      <c r="G90" s="396"/>
      <c r="H90" s="189">
        <f>H88+H71+H21</f>
        <v>4177.97</v>
      </c>
      <c r="I90" s="175"/>
      <c r="O90" s="170"/>
    </row>
    <row r="91" spans="1:15" ht="4.9000000000000004" customHeight="1" x14ac:dyDescent="0.25">
      <c r="A91" s="192"/>
      <c r="B91" s="192"/>
      <c r="C91" s="192"/>
      <c r="D91" s="192"/>
      <c r="E91" s="224"/>
      <c r="F91" s="224"/>
      <c r="G91" s="192"/>
      <c r="H91" s="192"/>
      <c r="O91" s="170"/>
    </row>
    <row r="92" spans="1:15" x14ac:dyDescent="0.25">
      <c r="A92" s="437" t="s">
        <v>188</v>
      </c>
      <c r="B92" s="437"/>
      <c r="C92" s="437"/>
      <c r="D92" s="437"/>
      <c r="E92" s="437"/>
      <c r="F92" s="438" t="s">
        <v>49</v>
      </c>
      <c r="G92" s="438"/>
      <c r="H92" s="223" t="s">
        <v>189</v>
      </c>
      <c r="I92" s="175"/>
      <c r="O92" s="170"/>
    </row>
    <row r="93" spans="1:15" x14ac:dyDescent="0.25">
      <c r="A93" s="114">
        <v>1</v>
      </c>
      <c r="B93" s="387" t="s">
        <v>190</v>
      </c>
      <c r="C93" s="387"/>
      <c r="D93" s="387"/>
      <c r="E93" s="387"/>
      <c r="F93" s="385">
        <f>$C$5</f>
        <v>5.8099999999999999E-2</v>
      </c>
      <c r="G93" s="385"/>
      <c r="H93" s="370"/>
      <c r="I93" s="175"/>
      <c r="O93" s="170"/>
    </row>
    <row r="94" spans="1:15" x14ac:dyDescent="0.25">
      <c r="A94" s="114">
        <v>2</v>
      </c>
      <c r="B94" s="387" t="s">
        <v>191</v>
      </c>
      <c r="C94" s="387"/>
      <c r="D94" s="387"/>
      <c r="E94" s="387"/>
      <c r="F94" s="385">
        <f>$C$6</f>
        <v>7.1999999999999995E-2</v>
      </c>
      <c r="G94" s="385"/>
      <c r="H94" s="371"/>
      <c r="I94" s="175"/>
      <c r="O94" s="170"/>
    </row>
    <row r="95" spans="1:15" x14ac:dyDescent="0.25">
      <c r="A95" s="114">
        <v>3</v>
      </c>
      <c r="B95" s="387" t="s">
        <v>44</v>
      </c>
      <c r="C95" s="387"/>
      <c r="D95" s="387"/>
      <c r="E95" s="387"/>
      <c r="F95" s="385">
        <v>1.6500000000000001E-2</v>
      </c>
      <c r="G95" s="385"/>
      <c r="H95" s="371"/>
      <c r="I95" s="175"/>
      <c r="O95" s="170"/>
    </row>
    <row r="96" spans="1:15" x14ac:dyDescent="0.25">
      <c r="A96" s="114">
        <v>4</v>
      </c>
      <c r="B96" s="387" t="s">
        <v>43</v>
      </c>
      <c r="C96" s="387"/>
      <c r="D96" s="387"/>
      <c r="E96" s="387"/>
      <c r="F96" s="385">
        <v>7.5999999999999998E-2</v>
      </c>
      <c r="G96" s="385"/>
      <c r="H96" s="371"/>
      <c r="I96" s="175"/>
      <c r="O96" s="170"/>
    </row>
    <row r="97" spans="1:15" x14ac:dyDescent="0.25">
      <c r="A97" s="114">
        <v>5</v>
      </c>
      <c r="B97" s="387" t="s">
        <v>126</v>
      </c>
      <c r="C97" s="387"/>
      <c r="D97" s="387"/>
      <c r="E97" s="387"/>
      <c r="F97" s="385">
        <f>$F$8</f>
        <v>0.02</v>
      </c>
      <c r="G97" s="385"/>
      <c r="H97" s="372"/>
      <c r="I97" s="175"/>
      <c r="O97" s="170"/>
    </row>
    <row r="98" spans="1:15" x14ac:dyDescent="0.25">
      <c r="A98" s="364" t="s">
        <v>192</v>
      </c>
      <c r="B98" s="365"/>
      <c r="C98" s="365"/>
      <c r="D98" s="365"/>
      <c r="E98" s="366"/>
      <c r="F98" s="386">
        <f>ROUND((1+F93)*(1+F94)/(1-F97-F96-F95-C10)-1,4)</f>
        <v>0.27810000000000001</v>
      </c>
      <c r="G98" s="386"/>
      <c r="H98" s="219">
        <f>ROUND($F$98*$H$90,2)</f>
        <v>1161.8900000000001</v>
      </c>
      <c r="I98" s="175"/>
      <c r="O98" s="170"/>
    </row>
    <row r="99" spans="1:15" ht="4.9000000000000004" customHeight="1" x14ac:dyDescent="0.25">
      <c r="A99" s="111"/>
      <c r="B99" s="111"/>
      <c r="C99" s="111"/>
      <c r="D99" s="111"/>
      <c r="E99" s="111"/>
      <c r="F99" s="111"/>
      <c r="G99" s="111"/>
      <c r="H99" s="111"/>
      <c r="O99" s="170"/>
    </row>
    <row r="100" spans="1:15" x14ac:dyDescent="0.25">
      <c r="A100" s="388" t="s">
        <v>193</v>
      </c>
      <c r="B100" s="389"/>
      <c r="C100" s="389"/>
      <c r="D100" s="389"/>
      <c r="E100" s="389"/>
      <c r="F100" s="389"/>
      <c r="G100" s="390"/>
      <c r="H100" s="225">
        <f>H98+H90</f>
        <v>5339.8600000000006</v>
      </c>
      <c r="I100" s="226"/>
      <c r="J100" s="179"/>
      <c r="K100" s="176"/>
      <c r="O100" s="170"/>
    </row>
    <row r="101" spans="1:15" ht="4.9000000000000004" customHeight="1" x14ac:dyDescent="0.25">
      <c r="A101" s="222"/>
      <c r="B101" s="222"/>
      <c r="C101" s="222"/>
      <c r="D101" s="222"/>
      <c r="E101" s="222"/>
      <c r="F101" s="174"/>
      <c r="G101" s="222"/>
      <c r="H101" s="111"/>
      <c r="O101" s="170"/>
    </row>
    <row r="102" spans="1:15" x14ac:dyDescent="0.25">
      <c r="A102" s="388" t="s">
        <v>194</v>
      </c>
      <c r="B102" s="389"/>
      <c r="C102" s="389"/>
      <c r="D102" s="389"/>
      <c r="E102" s="389"/>
      <c r="F102" s="389"/>
      <c r="G102" s="390"/>
      <c r="H102" s="225">
        <f>+ROUND(H100*H15,2)</f>
        <v>170875.51999999999</v>
      </c>
      <c r="I102" s="175"/>
      <c r="O102" s="170"/>
    </row>
    <row r="103" spans="1:15" ht="9" customHeight="1" x14ac:dyDescent="0.25">
      <c r="A103" s="222"/>
      <c r="B103" s="222"/>
      <c r="C103" s="222"/>
      <c r="D103" s="222"/>
      <c r="E103" s="222"/>
      <c r="F103" s="174"/>
      <c r="G103" s="222"/>
      <c r="H103" s="111"/>
      <c r="O103" s="170"/>
    </row>
    <row r="104" spans="1:15" x14ac:dyDescent="0.25">
      <c r="A104" s="391" t="s">
        <v>195</v>
      </c>
      <c r="B104" s="392"/>
      <c r="C104" s="392"/>
      <c r="D104" s="392"/>
      <c r="E104" s="392"/>
      <c r="F104" s="392"/>
      <c r="G104" s="393"/>
      <c r="H104" s="225">
        <f>('Indicadores Financeiros'!F14-VLOOKUP($C8,'Indicadores Financeiros'!$B$103:$J$1165,9,FALSE)+1)*H102</f>
        <v>2050506.2399999998</v>
      </c>
      <c r="I104" s="175"/>
      <c r="J104" s="176"/>
      <c r="O104" s="170"/>
    </row>
    <row r="105" spans="1:15" ht="4.9000000000000004" customHeight="1" x14ac:dyDescent="0.25">
      <c r="A105" s="111"/>
      <c r="B105" s="111"/>
      <c r="C105" s="111"/>
      <c r="D105" s="111"/>
      <c r="E105" s="111"/>
      <c r="F105" s="111"/>
      <c r="G105" s="111"/>
      <c r="H105" s="111"/>
      <c r="O105" s="170"/>
    </row>
    <row r="106" spans="1:15" x14ac:dyDescent="0.25">
      <c r="A106" s="394" t="s">
        <v>196</v>
      </c>
      <c r="B106" s="395"/>
      <c r="C106" s="395"/>
      <c r="D106" s="395"/>
      <c r="E106" s="395"/>
      <c r="F106" s="395"/>
      <c r="G106" s="396"/>
      <c r="H106" s="189">
        <f>IF(OR($G$15="Hora",$G$15="M2"),0,ROUND($H$100/$C$9,2))</f>
        <v>254.28</v>
      </c>
      <c r="I106" s="175"/>
      <c r="O106" s="170"/>
    </row>
    <row r="107" spans="1:15" ht="9" customHeight="1" x14ac:dyDescent="0.25">
      <c r="A107" s="111"/>
      <c r="B107" s="111"/>
      <c r="C107" s="111"/>
      <c r="D107" s="111"/>
      <c r="E107" s="111"/>
      <c r="F107" s="111"/>
      <c r="G107" s="111"/>
      <c r="H107" s="111"/>
      <c r="O107" s="170"/>
    </row>
    <row r="108" spans="1:15" x14ac:dyDescent="0.25">
      <c r="A108" s="373" t="s">
        <v>197</v>
      </c>
      <c r="B108" s="374"/>
      <c r="C108" s="374"/>
      <c r="D108" s="374"/>
      <c r="E108" s="374"/>
      <c r="F108" s="374"/>
      <c r="G108" s="375"/>
      <c r="H108" s="217"/>
      <c r="O108" s="170"/>
    </row>
    <row r="109" spans="1:15" x14ac:dyDescent="0.25">
      <c r="A109" s="178" t="s">
        <v>198</v>
      </c>
      <c r="B109" s="376" t="s">
        <v>98</v>
      </c>
      <c r="C109" s="377"/>
      <c r="D109" s="377"/>
      <c r="E109" s="377"/>
      <c r="F109" s="377"/>
      <c r="G109" s="378"/>
      <c r="H109" s="216" t="s">
        <v>199</v>
      </c>
      <c r="O109" s="170"/>
    </row>
    <row r="110" spans="1:15" x14ac:dyDescent="0.25">
      <c r="A110" s="114">
        <v>1</v>
      </c>
      <c r="B110" s="379" t="s">
        <v>200</v>
      </c>
      <c r="C110" s="380"/>
      <c r="D110" s="380"/>
      <c r="E110" s="380"/>
      <c r="F110" s="380"/>
      <c r="G110" s="381"/>
      <c r="H110" s="227">
        <f>F75-G75</f>
        <v>19.37</v>
      </c>
      <c r="I110" s="175"/>
      <c r="O110" s="170"/>
    </row>
    <row r="111" spans="1:15" x14ac:dyDescent="0.25">
      <c r="A111" s="114">
        <v>2</v>
      </c>
      <c r="B111" s="382" t="s">
        <v>201</v>
      </c>
      <c r="C111" s="383"/>
      <c r="D111" s="383"/>
      <c r="E111" s="383"/>
      <c r="F111" s="383"/>
      <c r="G111" s="384"/>
      <c r="H111" s="227">
        <f>ROUND(H76/E75,2)</f>
        <v>6.04</v>
      </c>
      <c r="I111" s="175"/>
      <c r="J111" s="176"/>
      <c r="O111" s="170"/>
    </row>
    <row r="112" spans="1:15" x14ac:dyDescent="0.25">
      <c r="A112" s="114">
        <v>3</v>
      </c>
      <c r="B112" s="382" t="s">
        <v>202</v>
      </c>
      <c r="C112" s="383"/>
      <c r="D112" s="383"/>
      <c r="E112" s="383"/>
      <c r="F112" s="383"/>
      <c r="G112" s="384"/>
      <c r="H112" s="227">
        <v>0</v>
      </c>
      <c r="I112" s="175"/>
      <c r="O112" s="170"/>
    </row>
    <row r="113" spans="1:15" x14ac:dyDescent="0.25">
      <c r="A113" s="114">
        <v>4</v>
      </c>
      <c r="B113" s="382" t="s">
        <v>203</v>
      </c>
      <c r="C113" s="383"/>
      <c r="D113" s="383"/>
      <c r="E113" s="383"/>
      <c r="F113" s="383"/>
      <c r="G113" s="384"/>
      <c r="H113" s="227">
        <f>ROUND($H$21*$F$69/$E$75,2)</f>
        <v>12.95</v>
      </c>
      <c r="I113" s="181"/>
      <c r="O113" s="170"/>
    </row>
    <row r="114" spans="1:15" x14ac:dyDescent="0.25">
      <c r="A114" s="397" t="s">
        <v>204</v>
      </c>
      <c r="B114" s="398"/>
      <c r="C114" s="398"/>
      <c r="D114" s="398"/>
      <c r="E114" s="398"/>
      <c r="F114" s="398"/>
      <c r="G114" s="399"/>
      <c r="H114" s="228">
        <f>SUM(H110:H113)</f>
        <v>38.36</v>
      </c>
      <c r="I114" s="175"/>
      <c r="O114" s="170"/>
    </row>
    <row r="115" spans="1:15" x14ac:dyDescent="0.25">
      <c r="A115" s="114">
        <v>5</v>
      </c>
      <c r="B115" s="367" t="s">
        <v>205</v>
      </c>
      <c r="C115" s="368"/>
      <c r="D115" s="368"/>
      <c r="E115" s="369"/>
      <c r="F115" s="83" t="s">
        <v>49</v>
      </c>
      <c r="G115" s="177">
        <f>$C$11</f>
        <v>0.27810000000000001</v>
      </c>
      <c r="H115" s="227">
        <f>ROUND($G$115*$H$114,2)</f>
        <v>10.67</v>
      </c>
      <c r="I115" s="175"/>
      <c r="O115" s="170"/>
    </row>
    <row r="116" spans="1:15" x14ac:dyDescent="0.25">
      <c r="A116" s="364" t="s">
        <v>206</v>
      </c>
      <c r="B116" s="365"/>
      <c r="C116" s="365"/>
      <c r="D116" s="365"/>
      <c r="E116" s="365"/>
      <c r="F116" s="365"/>
      <c r="G116" s="366"/>
      <c r="H116" s="219">
        <f>H114+H115</f>
        <v>49.03</v>
      </c>
      <c r="I116" s="181"/>
      <c r="O116" s="170"/>
    </row>
    <row r="117" spans="1:15" ht="9" customHeight="1" x14ac:dyDescent="0.25">
      <c r="A117" s="218"/>
      <c r="B117" s="218"/>
      <c r="C117" s="218"/>
      <c r="D117" s="218"/>
      <c r="E117" s="218"/>
      <c r="F117" s="218"/>
      <c r="G117" s="218"/>
      <c r="H117" s="218"/>
      <c r="O117" s="170"/>
    </row>
    <row r="118" spans="1:15" x14ac:dyDescent="0.25">
      <c r="I118" s="175"/>
      <c r="O118" s="170"/>
    </row>
    <row r="119" spans="1:15" x14ac:dyDescent="0.25">
      <c r="A119" s="174"/>
      <c r="B119" s="174"/>
      <c r="C119" s="174"/>
      <c r="D119" s="174"/>
      <c r="E119" s="174"/>
      <c r="F119" s="174"/>
      <c r="G119" s="174"/>
      <c r="H119" s="173"/>
      <c r="O119" s="170"/>
    </row>
    <row r="120" spans="1:15" x14ac:dyDescent="0.25">
      <c r="A120" s="170"/>
      <c r="B120" s="170"/>
      <c r="C120" s="170"/>
      <c r="D120" s="170"/>
      <c r="E120" s="170"/>
      <c r="F120" s="170"/>
      <c r="G120" s="170"/>
      <c r="H120" s="170"/>
      <c r="O120" s="170"/>
    </row>
    <row r="121" spans="1:15" x14ac:dyDescent="0.25">
      <c r="A121" s="170"/>
      <c r="B121" s="170"/>
      <c r="C121" s="170"/>
      <c r="D121" s="170"/>
      <c r="E121" s="170"/>
      <c r="F121" s="170"/>
      <c r="G121" s="170"/>
      <c r="H121" s="170"/>
      <c r="O121" s="170"/>
    </row>
    <row r="122" spans="1:15" x14ac:dyDescent="0.25">
      <c r="A122" s="170"/>
      <c r="B122" s="170"/>
      <c r="C122" s="170"/>
      <c r="D122" s="170"/>
      <c r="E122" s="170"/>
      <c r="F122" s="170"/>
      <c r="G122" s="170"/>
      <c r="H122" s="170"/>
      <c r="O122" s="170"/>
    </row>
    <row r="123" spans="1:15" x14ac:dyDescent="0.25">
      <c r="A123" s="170"/>
      <c r="B123" s="170"/>
      <c r="C123" s="170"/>
      <c r="D123" s="170"/>
      <c r="E123" s="170"/>
      <c r="F123" s="170"/>
      <c r="G123" s="170"/>
      <c r="H123" s="170"/>
      <c r="O123" s="170"/>
    </row>
    <row r="124" spans="1:15" x14ac:dyDescent="0.25">
      <c r="A124" s="170"/>
      <c r="B124" s="170"/>
      <c r="C124" s="170"/>
      <c r="D124" s="170"/>
      <c r="E124" s="170"/>
      <c r="F124" s="170"/>
      <c r="G124" s="170"/>
      <c r="H124" s="170"/>
      <c r="O124" s="170"/>
    </row>
    <row r="125" spans="1:15" x14ac:dyDescent="0.25">
      <c r="A125" s="170"/>
      <c r="B125" s="170"/>
      <c r="C125" s="170"/>
      <c r="D125" s="170"/>
      <c r="E125" s="170"/>
      <c r="F125" s="170"/>
      <c r="G125" s="170"/>
      <c r="H125" s="170"/>
      <c r="O125" s="170"/>
    </row>
    <row r="126" spans="1:15" x14ac:dyDescent="0.25">
      <c r="A126" s="170"/>
      <c r="B126" s="170"/>
      <c r="C126" s="170"/>
      <c r="D126" s="170"/>
      <c r="E126" s="170"/>
      <c r="F126" s="170"/>
      <c r="G126" s="170"/>
      <c r="H126" s="170"/>
      <c r="O126" s="170"/>
    </row>
    <row r="127" spans="1:15" x14ac:dyDescent="0.25">
      <c r="A127" s="170"/>
      <c r="B127" s="170"/>
      <c r="C127" s="170"/>
      <c r="D127" s="170"/>
      <c r="E127" s="170"/>
      <c r="F127" s="170"/>
      <c r="G127" s="170"/>
      <c r="H127" s="170"/>
      <c r="O127" s="170"/>
    </row>
    <row r="128" spans="1:15" x14ac:dyDescent="0.25">
      <c r="A128" s="170"/>
      <c r="B128" s="170"/>
      <c r="C128" s="170"/>
      <c r="D128" s="170"/>
      <c r="E128" s="170"/>
      <c r="F128" s="170"/>
      <c r="G128" s="170"/>
      <c r="H128" s="170"/>
      <c r="O128" s="170"/>
    </row>
    <row r="129" spans="1:15" x14ac:dyDescent="0.25">
      <c r="A129" s="170"/>
      <c r="B129" s="170"/>
      <c r="C129" s="170"/>
      <c r="D129" s="170"/>
      <c r="E129" s="170"/>
      <c r="F129" s="170"/>
      <c r="G129" s="170"/>
      <c r="H129" s="170"/>
      <c r="O129" s="170"/>
    </row>
    <row r="130" spans="1:15" x14ac:dyDescent="0.25">
      <c r="A130" s="170"/>
      <c r="B130" s="170"/>
      <c r="C130" s="170"/>
      <c r="D130" s="170"/>
      <c r="E130" s="170"/>
      <c r="F130" s="170"/>
      <c r="G130" s="170"/>
      <c r="H130" s="170"/>
      <c r="O130" s="170"/>
    </row>
    <row r="131" spans="1:15" x14ac:dyDescent="0.25">
      <c r="A131" s="170"/>
      <c r="B131" s="170"/>
      <c r="C131" s="170"/>
      <c r="D131" s="170"/>
      <c r="E131" s="170"/>
      <c r="F131" s="170"/>
      <c r="G131" s="170"/>
      <c r="H131" s="170"/>
      <c r="O131" s="170"/>
    </row>
    <row r="132" spans="1:15" x14ac:dyDescent="0.25">
      <c r="A132" s="170"/>
      <c r="B132" s="170"/>
      <c r="C132" s="170"/>
      <c r="D132" s="170"/>
      <c r="E132" s="170"/>
      <c r="F132" s="170"/>
      <c r="G132" s="170"/>
      <c r="H132" s="170"/>
      <c r="O132" s="170"/>
    </row>
    <row r="133" spans="1:15" x14ac:dyDescent="0.25">
      <c r="A133" s="170"/>
      <c r="B133" s="170"/>
      <c r="C133" s="170"/>
      <c r="D133" s="170"/>
      <c r="E133" s="170"/>
      <c r="F133" s="170"/>
      <c r="G133" s="170"/>
      <c r="H133" s="170"/>
      <c r="O133" s="170"/>
    </row>
    <row r="134" spans="1:15" x14ac:dyDescent="0.25">
      <c r="A134" s="170"/>
      <c r="B134" s="170"/>
      <c r="C134" s="170"/>
      <c r="D134" s="170"/>
      <c r="E134" s="170"/>
      <c r="F134" s="170"/>
      <c r="G134" s="170"/>
      <c r="H134" s="170"/>
      <c r="O134" s="170"/>
    </row>
    <row r="135" spans="1:15" x14ac:dyDescent="0.25">
      <c r="A135" s="170"/>
      <c r="B135" s="170"/>
      <c r="C135" s="170"/>
      <c r="D135" s="170"/>
      <c r="E135" s="170"/>
      <c r="F135" s="170"/>
      <c r="G135" s="170"/>
      <c r="H135" s="170"/>
      <c r="O135" s="170"/>
    </row>
    <row r="136" spans="1:15" x14ac:dyDescent="0.25">
      <c r="A136" s="170"/>
      <c r="B136" s="170"/>
      <c r="C136" s="170"/>
      <c r="D136" s="170"/>
      <c r="E136" s="170"/>
      <c r="F136" s="170"/>
      <c r="G136" s="170"/>
      <c r="H136" s="170"/>
      <c r="O136" s="170"/>
    </row>
    <row r="137" spans="1:15" x14ac:dyDescent="0.25">
      <c r="A137" s="170"/>
      <c r="B137" s="170"/>
      <c r="C137" s="170"/>
      <c r="D137" s="170"/>
      <c r="E137" s="170"/>
      <c r="F137" s="170"/>
      <c r="G137" s="170"/>
      <c r="H137" s="170"/>
      <c r="O137" s="170"/>
    </row>
    <row r="138" spans="1:15" x14ac:dyDescent="0.25">
      <c r="A138" s="170"/>
      <c r="B138" s="170"/>
      <c r="C138" s="170"/>
      <c r="D138" s="170"/>
      <c r="E138" s="170"/>
      <c r="F138" s="170"/>
      <c r="G138" s="170"/>
      <c r="H138" s="170"/>
      <c r="O138" s="170"/>
    </row>
    <row r="139" spans="1:15" x14ac:dyDescent="0.25">
      <c r="A139" s="170"/>
      <c r="B139" s="170"/>
      <c r="C139" s="170"/>
      <c r="D139" s="170"/>
      <c r="E139" s="170"/>
      <c r="F139" s="170"/>
      <c r="G139" s="170"/>
      <c r="H139" s="170"/>
      <c r="O139" s="170"/>
    </row>
    <row r="140" spans="1:15" x14ac:dyDescent="0.25">
      <c r="A140" s="170"/>
      <c r="B140" s="170"/>
      <c r="C140" s="170"/>
      <c r="D140" s="170"/>
      <c r="E140" s="170"/>
      <c r="F140" s="170"/>
      <c r="G140" s="170"/>
      <c r="H140" s="170"/>
      <c r="O140" s="170"/>
    </row>
    <row r="141" spans="1:15" x14ac:dyDescent="0.25">
      <c r="A141" s="170"/>
      <c r="B141" s="170"/>
      <c r="C141" s="170"/>
      <c r="D141" s="170"/>
      <c r="E141" s="170"/>
      <c r="F141" s="170"/>
      <c r="G141" s="170"/>
      <c r="H141" s="170"/>
      <c r="O141" s="170"/>
    </row>
    <row r="142" spans="1:15" x14ac:dyDescent="0.25">
      <c r="A142" s="170"/>
      <c r="B142" s="170"/>
      <c r="C142" s="170"/>
      <c r="D142" s="170"/>
      <c r="E142" s="170"/>
      <c r="F142" s="170"/>
      <c r="G142" s="170"/>
      <c r="H142" s="170"/>
      <c r="O142" s="170"/>
    </row>
    <row r="143" spans="1:15" x14ac:dyDescent="0.25">
      <c r="A143" s="170"/>
      <c r="B143" s="170"/>
      <c r="C143" s="170"/>
      <c r="D143" s="170"/>
      <c r="E143" s="170"/>
      <c r="F143" s="170"/>
      <c r="G143" s="170"/>
      <c r="H143" s="170"/>
      <c r="O143" s="170"/>
    </row>
    <row r="144" spans="1:15" x14ac:dyDescent="0.25">
      <c r="A144" s="170"/>
      <c r="B144" s="170"/>
      <c r="C144" s="170"/>
      <c r="D144" s="170"/>
      <c r="E144" s="170"/>
      <c r="F144" s="170"/>
      <c r="G144" s="170"/>
      <c r="H144" s="170"/>
      <c r="O144" s="170"/>
    </row>
    <row r="145" spans="1:15" x14ac:dyDescent="0.25">
      <c r="A145" s="170"/>
      <c r="B145" s="170"/>
      <c r="C145" s="170"/>
      <c r="D145" s="170"/>
      <c r="E145" s="170"/>
      <c r="F145" s="170"/>
      <c r="G145" s="170"/>
      <c r="H145" s="170"/>
      <c r="O145" s="170"/>
    </row>
    <row r="146" spans="1:15" x14ac:dyDescent="0.25">
      <c r="A146" s="170"/>
      <c r="B146" s="170"/>
      <c r="C146" s="170"/>
      <c r="D146" s="170"/>
      <c r="E146" s="170"/>
      <c r="F146" s="170"/>
      <c r="G146" s="170"/>
      <c r="H146" s="170"/>
      <c r="O146" s="170"/>
    </row>
    <row r="147" spans="1:15" x14ac:dyDescent="0.25">
      <c r="A147" s="170"/>
      <c r="B147" s="170"/>
      <c r="C147" s="170"/>
      <c r="D147" s="170"/>
      <c r="E147" s="170"/>
      <c r="F147" s="170"/>
      <c r="G147" s="170"/>
      <c r="H147" s="170"/>
      <c r="O147" s="170"/>
    </row>
    <row r="148" spans="1:15" x14ac:dyDescent="0.25">
      <c r="A148" s="170"/>
      <c r="B148" s="170"/>
      <c r="C148" s="170"/>
      <c r="D148" s="170"/>
      <c r="E148" s="170"/>
      <c r="F148" s="170"/>
      <c r="G148" s="170"/>
      <c r="H148" s="170"/>
      <c r="O148" s="170"/>
    </row>
    <row r="149" spans="1:15" x14ac:dyDescent="0.25">
      <c r="A149" s="170"/>
      <c r="B149" s="170"/>
      <c r="C149" s="170"/>
      <c r="D149" s="170"/>
      <c r="E149" s="170"/>
      <c r="F149" s="170"/>
      <c r="G149" s="170"/>
      <c r="H149" s="170"/>
      <c r="O149" s="170"/>
    </row>
    <row r="150" spans="1:15" x14ac:dyDescent="0.25">
      <c r="A150" s="170"/>
      <c r="B150" s="170"/>
      <c r="C150" s="170"/>
      <c r="D150" s="170"/>
      <c r="E150" s="170"/>
      <c r="F150" s="170"/>
      <c r="G150" s="170"/>
      <c r="H150" s="170"/>
      <c r="O150" s="170"/>
    </row>
    <row r="151" spans="1:15" x14ac:dyDescent="0.25">
      <c r="A151" s="170"/>
      <c r="B151" s="170"/>
      <c r="C151" s="170"/>
      <c r="D151" s="170"/>
      <c r="E151" s="170"/>
      <c r="F151" s="170"/>
      <c r="G151" s="170"/>
      <c r="H151" s="170"/>
      <c r="O151" s="170"/>
    </row>
    <row r="152" spans="1:15" x14ac:dyDescent="0.25">
      <c r="A152" s="170"/>
      <c r="B152" s="170"/>
      <c r="C152" s="170"/>
      <c r="D152" s="170"/>
      <c r="E152" s="170"/>
      <c r="F152" s="170"/>
      <c r="G152" s="170"/>
      <c r="H152" s="170"/>
      <c r="O152" s="170"/>
    </row>
    <row r="153" spans="1:15" x14ac:dyDescent="0.25">
      <c r="A153" s="170"/>
      <c r="B153" s="170"/>
      <c r="C153" s="170"/>
      <c r="D153" s="170"/>
      <c r="E153" s="170"/>
      <c r="F153" s="170"/>
      <c r="G153" s="170"/>
      <c r="H153" s="170"/>
      <c r="O153" s="170"/>
    </row>
    <row r="154" spans="1:15" x14ac:dyDescent="0.25">
      <c r="A154" s="170"/>
      <c r="B154" s="170"/>
      <c r="C154" s="170"/>
      <c r="D154" s="170"/>
      <c r="E154" s="170"/>
      <c r="F154" s="170"/>
      <c r="G154" s="170"/>
      <c r="H154" s="170"/>
      <c r="O154" s="170"/>
    </row>
    <row r="155" spans="1:15" x14ac:dyDescent="0.25">
      <c r="A155" s="170"/>
      <c r="B155" s="170"/>
      <c r="C155" s="170"/>
      <c r="D155" s="170"/>
      <c r="E155" s="170"/>
      <c r="F155" s="170"/>
      <c r="G155" s="170"/>
      <c r="H155" s="170"/>
      <c r="O155" s="170"/>
    </row>
    <row r="156" spans="1:15" x14ac:dyDescent="0.25">
      <c r="A156" s="170"/>
      <c r="B156" s="170"/>
      <c r="C156" s="170"/>
      <c r="D156" s="170"/>
      <c r="E156" s="170"/>
      <c r="F156" s="170"/>
      <c r="G156" s="170"/>
      <c r="H156" s="170"/>
      <c r="O156" s="170"/>
    </row>
    <row r="157" spans="1:15" x14ac:dyDescent="0.25">
      <c r="A157" s="170"/>
      <c r="B157" s="170"/>
      <c r="C157" s="170"/>
      <c r="D157" s="170"/>
      <c r="E157" s="170"/>
      <c r="F157" s="170"/>
      <c r="G157" s="170"/>
      <c r="H157" s="170"/>
      <c r="O157" s="170"/>
    </row>
    <row r="158" spans="1:15" x14ac:dyDescent="0.25">
      <c r="A158" s="170"/>
      <c r="B158" s="170"/>
      <c r="C158" s="170"/>
      <c r="D158" s="170"/>
      <c r="E158" s="170"/>
      <c r="F158" s="170"/>
      <c r="G158" s="170"/>
      <c r="H158" s="170"/>
      <c r="O158" s="170"/>
    </row>
    <row r="159" spans="1:15" x14ac:dyDescent="0.25">
      <c r="A159" s="170"/>
      <c r="B159" s="170"/>
      <c r="C159" s="170"/>
      <c r="D159" s="170"/>
      <c r="E159" s="170"/>
      <c r="F159" s="170"/>
      <c r="G159" s="170"/>
      <c r="H159" s="170"/>
      <c r="O159" s="170"/>
    </row>
    <row r="160" spans="1:15" x14ac:dyDescent="0.25">
      <c r="A160" s="170"/>
      <c r="B160" s="170"/>
      <c r="C160" s="170"/>
      <c r="D160" s="170"/>
      <c r="E160" s="170"/>
      <c r="F160" s="170"/>
      <c r="G160" s="170"/>
      <c r="H160" s="170"/>
      <c r="O160" s="170"/>
    </row>
    <row r="161" spans="1:15" x14ac:dyDescent="0.25">
      <c r="A161" s="170"/>
      <c r="B161" s="170"/>
      <c r="C161" s="170"/>
      <c r="D161" s="170"/>
      <c r="E161" s="170"/>
      <c r="F161" s="170"/>
      <c r="G161" s="170"/>
      <c r="H161" s="170"/>
      <c r="O161" s="170"/>
    </row>
    <row r="162" spans="1:15" x14ac:dyDescent="0.25">
      <c r="A162" s="170"/>
      <c r="B162" s="170"/>
      <c r="C162" s="170"/>
      <c r="D162" s="170"/>
      <c r="E162" s="170"/>
      <c r="F162" s="170"/>
      <c r="G162" s="170"/>
      <c r="H162" s="170"/>
      <c r="O162" s="170"/>
    </row>
    <row r="163" spans="1:15" x14ac:dyDescent="0.25">
      <c r="A163" s="170"/>
      <c r="B163" s="170"/>
      <c r="C163" s="170"/>
      <c r="D163" s="170"/>
      <c r="E163" s="170"/>
      <c r="F163" s="170"/>
      <c r="G163" s="170"/>
      <c r="H163" s="170"/>
      <c r="O163" s="170"/>
    </row>
    <row r="164" spans="1:15" x14ac:dyDescent="0.25">
      <c r="A164" s="170"/>
      <c r="B164" s="170"/>
      <c r="C164" s="170"/>
      <c r="D164" s="170"/>
      <c r="E164" s="170"/>
      <c r="F164" s="170"/>
      <c r="G164" s="170"/>
      <c r="H164" s="170"/>
      <c r="O164" s="170"/>
    </row>
    <row r="165" spans="1:15" x14ac:dyDescent="0.25">
      <c r="A165" s="170"/>
      <c r="B165" s="170"/>
      <c r="C165" s="170"/>
      <c r="D165" s="170"/>
      <c r="E165" s="170"/>
      <c r="F165" s="170"/>
      <c r="G165" s="170"/>
      <c r="H165" s="170"/>
      <c r="O165" s="170"/>
    </row>
    <row r="166" spans="1:15" x14ac:dyDescent="0.25">
      <c r="A166" s="170"/>
      <c r="B166" s="170"/>
      <c r="C166" s="170"/>
      <c r="D166" s="170"/>
      <c r="E166" s="170"/>
      <c r="F166" s="170"/>
      <c r="G166" s="170"/>
      <c r="H166" s="170"/>
      <c r="O166" s="170"/>
    </row>
    <row r="167" spans="1:15" x14ac:dyDescent="0.25">
      <c r="A167" s="170"/>
      <c r="B167" s="170"/>
      <c r="C167" s="170"/>
      <c r="D167" s="170"/>
      <c r="E167" s="170"/>
      <c r="F167" s="170"/>
      <c r="G167" s="170"/>
      <c r="H167" s="170"/>
      <c r="O167" s="170"/>
    </row>
    <row r="168" spans="1:15" x14ac:dyDescent="0.25">
      <c r="A168" s="170"/>
      <c r="B168" s="170"/>
      <c r="C168" s="170"/>
      <c r="D168" s="170"/>
      <c r="E168" s="170"/>
      <c r="F168" s="170"/>
      <c r="G168" s="170"/>
      <c r="H168" s="170"/>
      <c r="O168" s="170"/>
    </row>
    <row r="169" spans="1:15" x14ac:dyDescent="0.25">
      <c r="A169" s="170"/>
      <c r="B169" s="170"/>
      <c r="C169" s="170"/>
      <c r="D169" s="170"/>
      <c r="E169" s="170"/>
      <c r="F169" s="170"/>
      <c r="G169" s="170"/>
      <c r="H169" s="170"/>
      <c r="O169" s="170"/>
    </row>
    <row r="170" spans="1:15" x14ac:dyDescent="0.25">
      <c r="A170" s="170"/>
      <c r="B170" s="170"/>
      <c r="C170" s="170"/>
      <c r="D170" s="170"/>
      <c r="E170" s="170"/>
      <c r="F170" s="170"/>
      <c r="G170" s="170"/>
      <c r="H170" s="170"/>
      <c r="O170" s="170"/>
    </row>
    <row r="171" spans="1:15" x14ac:dyDescent="0.25">
      <c r="A171" s="170"/>
      <c r="B171" s="170"/>
      <c r="C171" s="170"/>
      <c r="D171" s="170"/>
      <c r="E171" s="170"/>
      <c r="F171" s="170"/>
      <c r="G171" s="170"/>
      <c r="H171" s="170"/>
      <c r="O171" s="170"/>
    </row>
    <row r="172" spans="1:15" x14ac:dyDescent="0.25">
      <c r="A172" s="170"/>
      <c r="B172" s="170"/>
      <c r="C172" s="170"/>
      <c r="D172" s="170"/>
      <c r="E172" s="170"/>
      <c r="F172" s="170"/>
      <c r="G172" s="170"/>
      <c r="H172" s="170"/>
      <c r="O172" s="170"/>
    </row>
    <row r="173" spans="1:15" x14ac:dyDescent="0.25">
      <c r="A173" s="170"/>
      <c r="B173" s="170"/>
      <c r="C173" s="170"/>
      <c r="D173" s="170"/>
      <c r="E173" s="170"/>
      <c r="F173" s="170"/>
      <c r="G173" s="170"/>
      <c r="H173" s="170"/>
      <c r="O173" s="170"/>
    </row>
    <row r="174" spans="1:15" x14ac:dyDescent="0.25">
      <c r="A174" s="170"/>
      <c r="B174" s="170"/>
      <c r="C174" s="170"/>
      <c r="D174" s="170"/>
      <c r="E174" s="170"/>
      <c r="F174" s="170"/>
      <c r="G174" s="170"/>
      <c r="H174" s="170"/>
      <c r="O174" s="170"/>
    </row>
    <row r="175" spans="1:15" x14ac:dyDescent="0.25">
      <c r="A175" s="170"/>
      <c r="B175" s="170"/>
      <c r="C175" s="170"/>
      <c r="D175" s="170"/>
      <c r="E175" s="170"/>
      <c r="F175" s="170"/>
      <c r="G175" s="170"/>
      <c r="H175" s="170"/>
      <c r="O175" s="170"/>
    </row>
    <row r="176" spans="1:15" x14ac:dyDescent="0.25">
      <c r="A176" s="170"/>
      <c r="B176" s="170"/>
      <c r="C176" s="170"/>
      <c r="D176" s="170"/>
      <c r="E176" s="170"/>
      <c r="F176" s="170"/>
      <c r="G176" s="170"/>
      <c r="H176" s="170"/>
      <c r="O176" s="170"/>
    </row>
    <row r="177" spans="1:15" x14ac:dyDescent="0.25">
      <c r="A177" s="170"/>
      <c r="B177" s="170"/>
      <c r="C177" s="170"/>
      <c r="D177" s="170"/>
      <c r="E177" s="170"/>
      <c r="F177" s="170"/>
      <c r="G177" s="170"/>
      <c r="H177" s="170"/>
      <c r="O177" s="170"/>
    </row>
    <row r="178" spans="1:15" x14ac:dyDescent="0.25">
      <c r="A178" s="170"/>
      <c r="B178" s="170"/>
      <c r="C178" s="170"/>
      <c r="D178" s="170"/>
      <c r="E178" s="170"/>
      <c r="F178" s="170"/>
      <c r="G178" s="170"/>
      <c r="H178" s="170"/>
      <c r="O178" s="170"/>
    </row>
    <row r="179" spans="1:15" x14ac:dyDescent="0.25">
      <c r="A179" s="170"/>
      <c r="B179" s="170"/>
      <c r="C179" s="170"/>
      <c r="D179" s="170"/>
      <c r="E179" s="170"/>
      <c r="F179" s="170"/>
      <c r="G179" s="170"/>
      <c r="H179" s="170"/>
      <c r="O179" s="170"/>
    </row>
    <row r="180" spans="1:15" x14ac:dyDescent="0.25">
      <c r="A180" s="170"/>
      <c r="B180" s="170"/>
      <c r="C180" s="170"/>
      <c r="D180" s="170"/>
      <c r="E180" s="170"/>
      <c r="F180" s="170"/>
      <c r="G180" s="170"/>
      <c r="H180" s="170"/>
      <c r="O180" s="170"/>
    </row>
    <row r="181" spans="1:15" x14ac:dyDescent="0.25">
      <c r="A181" s="170"/>
      <c r="B181" s="170"/>
      <c r="C181" s="170"/>
      <c r="D181" s="170"/>
      <c r="E181" s="170"/>
      <c r="F181" s="170"/>
      <c r="G181" s="170"/>
      <c r="H181" s="170"/>
      <c r="O181" s="170"/>
    </row>
    <row r="182" spans="1:15" x14ac:dyDescent="0.25">
      <c r="A182" s="170"/>
      <c r="B182" s="170"/>
      <c r="C182" s="170"/>
      <c r="D182" s="170"/>
      <c r="E182" s="170"/>
      <c r="F182" s="170"/>
      <c r="G182" s="170"/>
      <c r="H182" s="170"/>
      <c r="O182" s="170"/>
    </row>
    <row r="183" spans="1:15" x14ac:dyDescent="0.25">
      <c r="A183" s="170"/>
      <c r="B183" s="170"/>
      <c r="C183" s="170"/>
      <c r="D183" s="170"/>
      <c r="E183" s="170"/>
      <c r="F183" s="170"/>
      <c r="G183" s="170"/>
      <c r="H183" s="170"/>
      <c r="O183" s="170"/>
    </row>
    <row r="184" spans="1:15" x14ac:dyDescent="0.25">
      <c r="A184" s="170"/>
      <c r="B184" s="170"/>
      <c r="C184" s="170"/>
      <c r="D184" s="170"/>
      <c r="E184" s="170"/>
      <c r="F184" s="170"/>
      <c r="G184" s="170"/>
      <c r="H184" s="170"/>
      <c r="O184" s="170"/>
    </row>
    <row r="185" spans="1:15" x14ac:dyDescent="0.25">
      <c r="A185" s="170"/>
      <c r="B185" s="170"/>
      <c r="C185" s="170"/>
      <c r="D185" s="170"/>
      <c r="E185" s="170"/>
      <c r="F185" s="170"/>
      <c r="G185" s="170"/>
      <c r="H185" s="170"/>
      <c r="O185" s="170"/>
    </row>
    <row r="186" spans="1:15" x14ac:dyDescent="0.25">
      <c r="A186" s="170"/>
      <c r="B186" s="170"/>
      <c r="C186" s="170"/>
      <c r="D186" s="170"/>
      <c r="E186" s="170"/>
      <c r="F186" s="170"/>
      <c r="G186" s="170"/>
      <c r="H186" s="170"/>
      <c r="O186" s="170"/>
    </row>
    <row r="187" spans="1:15" x14ac:dyDescent="0.25">
      <c r="A187" s="170"/>
      <c r="B187" s="170"/>
      <c r="C187" s="170"/>
      <c r="D187" s="170"/>
      <c r="E187" s="170"/>
      <c r="F187" s="170"/>
      <c r="G187" s="170"/>
      <c r="H187" s="170"/>
      <c r="O187" s="170"/>
    </row>
    <row r="188" spans="1:15" x14ac:dyDescent="0.25">
      <c r="A188" s="170"/>
      <c r="B188" s="170"/>
      <c r="C188" s="170"/>
      <c r="D188" s="170"/>
      <c r="E188" s="170"/>
      <c r="F188" s="170"/>
      <c r="G188" s="170"/>
      <c r="H188" s="170"/>
      <c r="O188" s="170"/>
    </row>
    <row r="189" spans="1:15" x14ac:dyDescent="0.25">
      <c r="A189" s="170"/>
      <c r="B189" s="170"/>
      <c r="C189" s="170"/>
      <c r="D189" s="170"/>
      <c r="E189" s="170"/>
      <c r="F189" s="170"/>
      <c r="G189" s="170"/>
      <c r="H189" s="170"/>
      <c r="O189" s="170"/>
    </row>
  </sheetData>
  <dataConsolidate/>
  <mergeCells count="162">
    <mergeCell ref="A10:B10"/>
    <mergeCell ref="C10:H10"/>
    <mergeCell ref="F92:G92"/>
    <mergeCell ref="F93:G93"/>
    <mergeCell ref="A90:G90"/>
    <mergeCell ref="A69:E69"/>
    <mergeCell ref="F69:G69"/>
    <mergeCell ref="A71:E71"/>
    <mergeCell ref="F71:G71"/>
    <mergeCell ref="B81:G81"/>
    <mergeCell ref="B82:G82"/>
    <mergeCell ref="B83:G83"/>
    <mergeCell ref="B84:G84"/>
    <mergeCell ref="A88:E88"/>
    <mergeCell ref="B74:D74"/>
    <mergeCell ref="B75:D75"/>
    <mergeCell ref="B76:D76"/>
    <mergeCell ref="E75:E76"/>
    <mergeCell ref="B85:G85"/>
    <mergeCell ref="B87:G87"/>
    <mergeCell ref="A73:G73"/>
    <mergeCell ref="B77:G77"/>
    <mergeCell ref="B78:G78"/>
    <mergeCell ref="B79:G79"/>
    <mergeCell ref="B80:G80"/>
    <mergeCell ref="A92:E92"/>
    <mergeCell ref="A60:E60"/>
    <mergeCell ref="F60:G60"/>
    <mergeCell ref="B63:E63"/>
    <mergeCell ref="F63:G63"/>
    <mergeCell ref="H63:H68"/>
    <mergeCell ref="B64:E64"/>
    <mergeCell ref="F64:G64"/>
    <mergeCell ref="B65:E65"/>
    <mergeCell ref="F65:G65"/>
    <mergeCell ref="B66:E66"/>
    <mergeCell ref="F66:G66"/>
    <mergeCell ref="B67:E67"/>
    <mergeCell ref="F67:G67"/>
    <mergeCell ref="B68:E68"/>
    <mergeCell ref="F68:G68"/>
    <mergeCell ref="B86:G86"/>
    <mergeCell ref="A54:E54"/>
    <mergeCell ref="F54:G54"/>
    <mergeCell ref="B57:E57"/>
    <mergeCell ref="F57:G57"/>
    <mergeCell ref="H57:H59"/>
    <mergeCell ref="B58:E58"/>
    <mergeCell ref="F58:G58"/>
    <mergeCell ref="B59:E59"/>
    <mergeCell ref="F59:G59"/>
    <mergeCell ref="B48:E48"/>
    <mergeCell ref="F48:G48"/>
    <mergeCell ref="B49:E49"/>
    <mergeCell ref="F49:G49"/>
    <mergeCell ref="B50:E50"/>
    <mergeCell ref="F50:G50"/>
    <mergeCell ref="B51:E51"/>
    <mergeCell ref="F51:G51"/>
    <mergeCell ref="B52:E52"/>
    <mergeCell ref="F52:G52"/>
    <mergeCell ref="A41:H41"/>
    <mergeCell ref="B42:E42"/>
    <mergeCell ref="F42:G42"/>
    <mergeCell ref="A43:E43"/>
    <mergeCell ref="F43:G43"/>
    <mergeCell ref="A45:H45"/>
    <mergeCell ref="B46:E46"/>
    <mergeCell ref="F46:G46"/>
    <mergeCell ref="B47:E47"/>
    <mergeCell ref="F47:G47"/>
    <mergeCell ref="A34:H34"/>
    <mergeCell ref="A35:H35"/>
    <mergeCell ref="B36:E36"/>
    <mergeCell ref="F36:G36"/>
    <mergeCell ref="H36:H38"/>
    <mergeCell ref="B37:E37"/>
    <mergeCell ref="B38:E38"/>
    <mergeCell ref="F37:G37"/>
    <mergeCell ref="A39:E39"/>
    <mergeCell ref="F39:G39"/>
    <mergeCell ref="F29:G29"/>
    <mergeCell ref="B30:E30"/>
    <mergeCell ref="F30:G30"/>
    <mergeCell ref="B31:E31"/>
    <mergeCell ref="F31:G31"/>
    <mergeCell ref="B32:E32"/>
    <mergeCell ref="F32:G32"/>
    <mergeCell ref="A33:E33"/>
    <mergeCell ref="F33:G33"/>
    <mergeCell ref="F25:G25"/>
    <mergeCell ref="H25:H32"/>
    <mergeCell ref="B26:E26"/>
    <mergeCell ref="A1:H1"/>
    <mergeCell ref="A2:B2"/>
    <mergeCell ref="C2:H2"/>
    <mergeCell ref="A3:B3"/>
    <mergeCell ref="C3:H3"/>
    <mergeCell ref="A4:B4"/>
    <mergeCell ref="C4:H4"/>
    <mergeCell ref="A9:B9"/>
    <mergeCell ref="C9:H9"/>
    <mergeCell ref="A5:B5"/>
    <mergeCell ref="C5:H5"/>
    <mergeCell ref="A6:B6"/>
    <mergeCell ref="C6:H6"/>
    <mergeCell ref="A7:B7"/>
    <mergeCell ref="C7:H7"/>
    <mergeCell ref="F26:G26"/>
    <mergeCell ref="B27:E27"/>
    <mergeCell ref="F27:G27"/>
    <mergeCell ref="B28:E28"/>
    <mergeCell ref="F28:G28"/>
    <mergeCell ref="B29:E29"/>
    <mergeCell ref="B95:E95"/>
    <mergeCell ref="B96:E96"/>
    <mergeCell ref="A106:G106"/>
    <mergeCell ref="A114:G114"/>
    <mergeCell ref="A8:B8"/>
    <mergeCell ref="C8:D8"/>
    <mergeCell ref="F8:H8"/>
    <mergeCell ref="F38:G38"/>
    <mergeCell ref="A11:B11"/>
    <mergeCell ref="C11:H11"/>
    <mergeCell ref="A12:H12"/>
    <mergeCell ref="A13:H13"/>
    <mergeCell ref="A16:H16"/>
    <mergeCell ref="A17:H17"/>
    <mergeCell ref="B14:E14"/>
    <mergeCell ref="B15:E15"/>
    <mergeCell ref="A18:G18"/>
    <mergeCell ref="A19:G19"/>
    <mergeCell ref="A20:G20"/>
    <mergeCell ref="A21:G21"/>
    <mergeCell ref="A22:H22"/>
    <mergeCell ref="A23:H23"/>
    <mergeCell ref="A24:H24"/>
    <mergeCell ref="B25:E25"/>
    <mergeCell ref="B53:E53"/>
    <mergeCell ref="F53:G53"/>
    <mergeCell ref="H46:H53"/>
    <mergeCell ref="A116:G116"/>
    <mergeCell ref="B115:E115"/>
    <mergeCell ref="H93:H97"/>
    <mergeCell ref="A108:G108"/>
    <mergeCell ref="B109:G109"/>
    <mergeCell ref="B110:G110"/>
    <mergeCell ref="B111:G111"/>
    <mergeCell ref="B112:G112"/>
    <mergeCell ref="F95:G95"/>
    <mergeCell ref="F96:G96"/>
    <mergeCell ref="F97:G97"/>
    <mergeCell ref="F94:G94"/>
    <mergeCell ref="F98:G98"/>
    <mergeCell ref="B97:E97"/>
    <mergeCell ref="A98:E98"/>
    <mergeCell ref="A100:G100"/>
    <mergeCell ref="A104:G104"/>
    <mergeCell ref="A102:G102"/>
    <mergeCell ref="B113:G113"/>
    <mergeCell ref="B93:E93"/>
    <mergeCell ref="B94:E94"/>
  </mergeCells>
  <conditionalFormatting sqref="J14">
    <cfRule type="notContainsBlanks" dxfId="0" priority="1">
      <formula>LEN(TRIM(J14))&gt;0</formula>
    </cfRule>
  </conditionalFormatting>
  <pageMargins left="0.70866141732283472" right="0.15748031496062992" top="0.59055118110236227" bottom="0.45" header="0.27559055118110237" footer="0.15748031496062992"/>
  <pageSetup paperSize="9" scale="85" orientation="portrait" r:id="rId1"/>
  <headerFooter>
    <oddHeader>&amp;C&amp;"-,Negrito"PLANILHA DE COMPOSIÇÃO DE CUSTOSCUSTO POR FUNÇÃO</oddHeader>
    <oddFooter>&amp;R&amp;8&amp;P/&amp;N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636CECF-DC65-48DB-8F04-11FFE63D711E}">
          <x14:formula1>
            <xm:f>'Indicadores Financeiros'!$B$103:$B$165</xm:f>
          </x14:formula1>
          <xm:sqref>C8:D8</xm:sqref>
        </x14:dataValidation>
        <x14:dataValidation type="list" allowBlank="1" showInputMessage="1" showErrorMessage="1" xr:uid="{F15A469D-1F3B-490A-AF0A-1D097D9C47FA}">
          <x14:formula1>
            <xm:f>'Tabela de Códigos e Valores'!$A$5:$A$6</xm:f>
          </x14:formula1>
          <xm:sqref>A15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GK456"/>
  <sheetViews>
    <sheetView showGridLines="0" workbookViewId="0">
      <selection sqref="A1:K1"/>
    </sheetView>
  </sheetViews>
  <sheetFormatPr defaultRowHeight="15" x14ac:dyDescent="0.25"/>
  <cols>
    <col min="1" max="1" width="7" customWidth="1"/>
    <col min="2" max="2" width="39" customWidth="1"/>
    <col min="3" max="3" width="10.85546875" bestFit="1" customWidth="1"/>
    <col min="4" max="4" width="5" style="151" customWidth="1"/>
    <col min="5" max="5" width="1" customWidth="1"/>
    <col min="6" max="6" width="11.28515625" customWidth="1"/>
    <col min="7" max="7" width="11" customWidth="1"/>
    <col min="8" max="8" width="9.5703125" bestFit="1" customWidth="1"/>
    <col min="9" max="9" width="14" customWidth="1"/>
    <col min="10" max="10" width="12" customWidth="1"/>
    <col min="11" max="11" width="15" customWidth="1"/>
    <col min="12" max="12" width="10.85546875" style="72" customWidth="1"/>
    <col min="13" max="13" width="11.42578125" style="72" bestFit="1" customWidth="1"/>
    <col min="14" max="14" width="9.140625" style="72"/>
    <col min="15" max="15" width="10.5703125" style="72" bestFit="1" customWidth="1"/>
    <col min="16" max="193" width="9.140625" style="72"/>
  </cols>
  <sheetData>
    <row r="1" spans="1:193" x14ac:dyDescent="0.25">
      <c r="A1" s="448" t="s">
        <v>207</v>
      </c>
      <c r="B1" s="449"/>
      <c r="C1" s="449"/>
      <c r="D1" s="449"/>
      <c r="E1" s="449"/>
      <c r="F1" s="449"/>
      <c r="G1" s="449"/>
      <c r="H1" s="449"/>
      <c r="I1" s="449"/>
      <c r="J1" s="449"/>
      <c r="K1" s="450"/>
    </row>
    <row r="2" spans="1:193" ht="24" customHeight="1" x14ac:dyDescent="0.25">
      <c r="A2" s="120" t="s">
        <v>133</v>
      </c>
      <c r="B2" s="420" t="s">
        <v>134</v>
      </c>
      <c r="C2" s="421"/>
      <c r="D2" s="421"/>
      <c r="E2" s="422"/>
      <c r="F2" s="121" t="s">
        <v>135</v>
      </c>
      <c r="G2" s="121" t="s">
        <v>137</v>
      </c>
      <c r="H2" s="119" t="s">
        <v>208</v>
      </c>
      <c r="I2" s="121" t="s">
        <v>209</v>
      </c>
      <c r="J2" s="122" t="s">
        <v>110</v>
      </c>
      <c r="K2" s="122" t="s">
        <v>210</v>
      </c>
    </row>
    <row r="3" spans="1:193" ht="26.25" customHeight="1" x14ac:dyDescent="0.25">
      <c r="A3" s="73">
        <v>550652</v>
      </c>
      <c r="B3" s="463" t="str">
        <f>VLOOKUP(A3,'Tabela de Códigos e Valores'!A:B,2,FALSE)</f>
        <v>Prestação de Serviços de Copeiro/Copeira - 44 horas/semanais - segunda a sexta-feira</v>
      </c>
      <c r="C3" s="464"/>
      <c r="D3" s="464"/>
      <c r="E3" s="465"/>
      <c r="F3" s="113" t="str">
        <f>VLOOKUP($A3,'Tabela de Códigos e Valores'!$A:$K,5,FALSE)</f>
        <v>Posto</v>
      </c>
      <c r="G3" s="113" t="str">
        <f>VLOOKUP($A3,'Tabela de Códigos e Valores'!$A:$K,6,FALSE)</f>
        <v>Mensal</v>
      </c>
      <c r="H3" s="152">
        <f>SUMIF('Relatório Custo'!$C:$C,$A3,'Relatório Custo'!$K:$K)</f>
        <v>88</v>
      </c>
      <c r="I3" s="74">
        <f>IF(F3="Posto",SUMIF('Relatório Custo'!$C:$C,$A3,'Relatório Custo'!$Y:$Y),0)</f>
        <v>152155.51999999999</v>
      </c>
      <c r="J3" s="74">
        <f>SUMIF('Relatório Custo'!$C:$C,$A3,'Relatório Custo'!$T:$T)</f>
        <v>5363.15</v>
      </c>
      <c r="K3" s="74">
        <f>SUMIF('Relatório Custo'!$C:$C,$A3,'Relatório Custo'!$W:$W)</f>
        <v>5663486.4000000004</v>
      </c>
      <c r="L3" s="75"/>
      <c r="M3" s="75"/>
    </row>
    <row r="4" spans="1:193" ht="26.25" customHeight="1" x14ac:dyDescent="0.25">
      <c r="A4" s="73">
        <v>550653</v>
      </c>
      <c r="B4" s="463" t="str">
        <f>VLOOKUP(A4,'Tabela de Códigos e Valores'!A:B,2,FALSE)</f>
        <v>Prestação de Serviços de Garçom/Garçonete - 44 horas/semanais -segunda a sexta-feira</v>
      </c>
      <c r="C4" s="464"/>
      <c r="D4" s="464"/>
      <c r="E4" s="465"/>
      <c r="F4" s="113" t="str">
        <f>VLOOKUP($A4,'Tabela de Códigos e Valores'!$A:$K,5,FALSE)</f>
        <v>Posto</v>
      </c>
      <c r="G4" s="113" t="str">
        <f>VLOOKUP($A4,'Tabela de Códigos e Valores'!$A:$K,6,FALSE)</f>
        <v>Mensal</v>
      </c>
      <c r="H4" s="152">
        <f>SUMIF('Relatório Custo'!$C:$C,$A4,'Relatório Custo'!$K:$K)</f>
        <v>32</v>
      </c>
      <c r="I4" s="74">
        <f>IF(F4="Posto",SUMIF('Relatório Custo'!$C:$C,$A4,'Relatório Custo'!$Y:$Y),0)</f>
        <v>55329.279999999999</v>
      </c>
      <c r="J4" s="74">
        <f>SUMIF('Relatório Custo'!$C:$C,$A4,'Relatório Custo'!$T:$T)</f>
        <v>5339.86</v>
      </c>
      <c r="K4" s="74">
        <f>SUMIF('Relatório Custo'!$C:$C,$A4,'Relatório Custo'!$W:$W)</f>
        <v>2050506.24</v>
      </c>
      <c r="L4" s="75"/>
      <c r="M4" s="75"/>
      <c r="N4" s="76"/>
    </row>
    <row r="5" spans="1:193" x14ac:dyDescent="0.25">
      <c r="A5" s="460"/>
      <c r="B5" s="461"/>
      <c r="C5" s="461"/>
      <c r="D5" s="461"/>
      <c r="E5" s="461"/>
      <c r="F5" s="461"/>
      <c r="G5" s="462"/>
      <c r="H5" s="112" t="s">
        <v>211</v>
      </c>
      <c r="I5" s="77">
        <f>SUBTOTAL(9,I3:I4)</f>
        <v>207484.79999999999</v>
      </c>
      <c r="J5" s="77">
        <f>SUBTOTAL(9,J3:J4)</f>
        <v>10703.009999999998</v>
      </c>
      <c r="K5" s="77">
        <f>SUBTOTAL(9,K3:K4)</f>
        <v>7713992.6400000006</v>
      </c>
      <c r="L5" s="78"/>
      <c r="M5" s="78"/>
      <c r="N5" s="78"/>
      <c r="O5" s="75"/>
    </row>
    <row r="6" spans="1:193" x14ac:dyDescent="0.25">
      <c r="A6" s="79" t="s">
        <v>212</v>
      </c>
      <c r="B6" s="80"/>
      <c r="C6" s="80"/>
      <c r="D6" s="148"/>
      <c r="E6" s="80"/>
      <c r="F6" s="80"/>
      <c r="G6" s="80"/>
      <c r="H6" s="80"/>
      <c r="I6" s="80"/>
      <c r="J6" s="80"/>
      <c r="K6" s="99"/>
      <c r="L6" s="75"/>
      <c r="M6" s="75"/>
      <c r="N6" s="75"/>
      <c r="O6" s="75"/>
    </row>
    <row r="7" spans="1:193" x14ac:dyDescent="0.25">
      <c r="A7" s="448" t="s">
        <v>89</v>
      </c>
      <c r="B7" s="449"/>
      <c r="C7" s="449"/>
      <c r="D7" s="449"/>
      <c r="E7" s="449"/>
      <c r="F7" s="449"/>
      <c r="G7" s="449"/>
      <c r="H7" s="449"/>
      <c r="I7" s="449"/>
      <c r="J7" s="449"/>
      <c r="K7" s="450"/>
    </row>
    <row r="8" spans="1:193" x14ac:dyDescent="0.25">
      <c r="A8" s="114" t="s">
        <v>213</v>
      </c>
      <c r="B8" s="108" t="s">
        <v>214</v>
      </c>
      <c r="C8" s="109"/>
      <c r="D8" s="109"/>
      <c r="E8" s="109"/>
      <c r="F8" s="109"/>
      <c r="G8" s="109"/>
      <c r="H8" s="109"/>
      <c r="I8" s="110"/>
      <c r="J8" s="113"/>
      <c r="K8" s="81">
        <f>$I$5</f>
        <v>207484.79999999999</v>
      </c>
    </row>
    <row r="9" spans="1:193" x14ac:dyDescent="0.25">
      <c r="A9" s="114" t="s">
        <v>215</v>
      </c>
      <c r="B9" s="108" t="s">
        <v>79</v>
      </c>
      <c r="C9" s="109"/>
      <c r="D9" s="109"/>
      <c r="E9" s="109"/>
      <c r="F9" s="109"/>
      <c r="G9" s="109"/>
      <c r="H9" s="109"/>
      <c r="I9" s="109"/>
      <c r="J9" s="82">
        <f>'Indicadores Financeiros'!$J$28</f>
        <v>8.9300000000000004E-2</v>
      </c>
      <c r="K9" s="457"/>
    </row>
    <row r="10" spans="1:193" x14ac:dyDescent="0.25">
      <c r="A10" s="114" t="s">
        <v>216</v>
      </c>
      <c r="B10" s="108" t="s">
        <v>82</v>
      </c>
      <c r="C10" s="109"/>
      <c r="D10" s="109"/>
      <c r="E10" s="109"/>
      <c r="F10" s="109"/>
      <c r="G10" s="109"/>
      <c r="H10" s="109"/>
      <c r="I10" s="109"/>
      <c r="J10" s="82">
        <f>'Indicadores Financeiros'!$J$55</f>
        <v>8.9300000000000004E-2</v>
      </c>
      <c r="K10" s="458"/>
    </row>
    <row r="11" spans="1:193" x14ac:dyDescent="0.25">
      <c r="A11" s="114" t="s">
        <v>217</v>
      </c>
      <c r="B11" s="108" t="s">
        <v>90</v>
      </c>
      <c r="C11" s="109"/>
      <c r="D11" s="109"/>
      <c r="E11" s="109"/>
      <c r="F11" s="109"/>
      <c r="G11" s="109"/>
      <c r="H11" s="109"/>
      <c r="I11" s="109"/>
      <c r="J11" s="82">
        <f>'Indicadores Financeiros'!$J$29</f>
        <v>2.98E-2</v>
      </c>
      <c r="K11" s="458"/>
    </row>
    <row r="12" spans="1:193" x14ac:dyDescent="0.25">
      <c r="A12" s="114" t="s">
        <v>218</v>
      </c>
      <c r="B12" s="382" t="s">
        <v>219</v>
      </c>
      <c r="C12" s="383"/>
      <c r="D12" s="383"/>
      <c r="E12" s="383"/>
      <c r="F12" s="383"/>
      <c r="G12" s="384"/>
      <c r="H12" s="83" t="s">
        <v>49</v>
      </c>
      <c r="I12" s="84">
        <f>'Indicadores Financeiros'!$J$25</f>
        <v>0.3680000000000001</v>
      </c>
      <c r="J12" s="82">
        <f>ROUND(I12*SUM(J9:J11),4)</f>
        <v>7.6700000000000004E-2</v>
      </c>
      <c r="K12" s="458"/>
    </row>
    <row r="13" spans="1:193" x14ac:dyDescent="0.25">
      <c r="A13" s="114" t="s">
        <v>220</v>
      </c>
      <c r="B13" s="108" t="s">
        <v>92</v>
      </c>
      <c r="C13" s="109"/>
      <c r="D13" s="109"/>
      <c r="E13" s="109"/>
      <c r="F13" s="109"/>
      <c r="G13" s="109"/>
      <c r="H13" s="109"/>
      <c r="I13" s="109"/>
      <c r="J13" s="82">
        <f>'Indicadores Financeiros'!$J$52</f>
        <v>3.4799999999999998E-2</v>
      </c>
      <c r="K13" s="459"/>
    </row>
    <row r="14" spans="1:193" x14ac:dyDescent="0.25">
      <c r="A14" s="453" t="s">
        <v>221</v>
      </c>
      <c r="B14" s="454"/>
      <c r="C14" s="454"/>
      <c r="D14" s="454"/>
      <c r="E14" s="454"/>
      <c r="F14" s="454"/>
      <c r="G14" s="454"/>
      <c r="H14" s="454"/>
      <c r="I14" s="455"/>
      <c r="J14" s="85">
        <f>ROUND(SUM(J9:J13),4)</f>
        <v>0.31990000000000002</v>
      </c>
      <c r="K14" s="86">
        <f>ROUND($K$8*$J$14,2)</f>
        <v>66374.39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</row>
    <row r="15" spans="1:193" ht="6.6" customHeight="1" x14ac:dyDescent="0.25">
      <c r="A15" s="111"/>
      <c r="B15" s="111"/>
      <c r="C15" s="111"/>
      <c r="D15" s="109"/>
      <c r="E15" s="111"/>
      <c r="F15" s="111"/>
      <c r="G15" s="111"/>
      <c r="H15" s="111"/>
      <c r="I15" s="111"/>
      <c r="J15" s="111"/>
      <c r="K15" s="97"/>
      <c r="L15" s="87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</row>
    <row r="16" spans="1:193" x14ac:dyDescent="0.25">
      <c r="A16" s="448" t="s">
        <v>222</v>
      </c>
      <c r="B16" s="456"/>
      <c r="C16" s="456"/>
      <c r="D16" s="456"/>
      <c r="E16" s="456"/>
      <c r="F16" s="456"/>
      <c r="G16" s="456"/>
      <c r="H16" s="456"/>
      <c r="I16" s="456"/>
      <c r="J16" s="456"/>
      <c r="K16" s="452"/>
      <c r="L16" s="87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</row>
    <row r="17" spans="1:193" ht="15" customHeight="1" x14ac:dyDescent="0.25">
      <c r="A17" s="473" t="s">
        <v>223</v>
      </c>
      <c r="B17" s="479"/>
      <c r="C17" s="473" t="s">
        <v>224</v>
      </c>
      <c r="D17" s="474"/>
      <c r="E17" s="474"/>
      <c r="F17" s="474"/>
      <c r="G17" s="475"/>
      <c r="H17" s="466" t="s">
        <v>225</v>
      </c>
      <c r="I17" s="467"/>
      <c r="J17" s="466" t="s">
        <v>226</v>
      </c>
      <c r="K17" s="467"/>
      <c r="L17" s="8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</row>
    <row r="18" spans="1:193" ht="15" customHeight="1" x14ac:dyDescent="0.25">
      <c r="A18" s="480"/>
      <c r="B18" s="481"/>
      <c r="C18" s="476"/>
      <c r="D18" s="477"/>
      <c r="E18" s="477"/>
      <c r="F18" s="477"/>
      <c r="G18" s="478"/>
      <c r="H18" s="468"/>
      <c r="I18" s="469"/>
      <c r="J18" s="468"/>
      <c r="K18" s="469"/>
      <c r="L18" s="87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</row>
    <row r="19" spans="1:193" x14ac:dyDescent="0.25">
      <c r="A19" s="451">
        <v>1</v>
      </c>
      <c r="B19" s="452"/>
      <c r="C19" s="470">
        <f>IF(A19&lt;='Indicadores Financeiros'!$F$14,SUMIFS('Relatório Custo'!$V:$V,'Relatório Custo'!$F:$F,"&lt;="&amp;'Custo  Resumido'!$A19),0)</f>
        <v>642832.72</v>
      </c>
      <c r="D19" s="472"/>
      <c r="E19" s="472"/>
      <c r="F19" s="472"/>
      <c r="G19" s="471"/>
      <c r="H19" s="470">
        <f>IF(A19&lt;='Indicadores Financeiros'!$F$14,SUMIFS('Relatório Custo'!$Y:$Y,'Relatório Custo'!$F:$F,"&lt;="&amp;'Custo  Resumido'!$A19),0)</f>
        <v>207484.79999999999</v>
      </c>
      <c r="I19" s="471"/>
      <c r="J19" s="470">
        <f>IF(A19&lt;='Indicadores Financeiros'!$F$14,SUMIFS('Relatório Custo'!$Z:$Z,'Relatório Custo'!$F:$F,"&lt;="&amp;'Custo  Resumido'!$A19),0)</f>
        <v>66374.39</v>
      </c>
      <c r="K19" s="471"/>
      <c r="L19" s="100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</row>
    <row r="20" spans="1:193" x14ac:dyDescent="0.25">
      <c r="A20" s="451">
        <v>2</v>
      </c>
      <c r="B20" s="452"/>
      <c r="C20" s="470">
        <f>IF(A20&lt;='Indicadores Financeiros'!$F$14,SUMIFS('Relatório Custo'!$V:$V,'Relatório Custo'!$F:$F,"&lt;="&amp;'Custo  Resumido'!$A20),0)</f>
        <v>642832.72</v>
      </c>
      <c r="D20" s="472"/>
      <c r="E20" s="472"/>
      <c r="F20" s="472"/>
      <c r="G20" s="471"/>
      <c r="H20" s="470">
        <f>IF(A20&lt;='Indicadores Financeiros'!$F$14,SUMIFS('Relatório Custo'!$Y:$Y,'Relatório Custo'!$F:$F,"&lt;="&amp;'Custo  Resumido'!$A20),0)</f>
        <v>207484.79999999999</v>
      </c>
      <c r="I20" s="471"/>
      <c r="J20" s="470">
        <f>IF(A20&lt;='Indicadores Financeiros'!$F$14,SUMIFS('Relatório Custo'!$Z:$Z,'Relatório Custo'!$F:$F,"&lt;="&amp;'Custo  Resumido'!$A20),0)</f>
        <v>66374.39</v>
      </c>
      <c r="K20" s="471"/>
      <c r="L20" s="87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</row>
    <row r="21" spans="1:193" x14ac:dyDescent="0.25">
      <c r="A21" s="451">
        <v>3</v>
      </c>
      <c r="B21" s="452"/>
      <c r="C21" s="470">
        <f>IF(A21&lt;='Indicadores Financeiros'!$F$14,SUMIFS('Relatório Custo'!$V:$V,'Relatório Custo'!$F:$F,"&lt;="&amp;'Custo  Resumido'!$A21),0)</f>
        <v>642832.72</v>
      </c>
      <c r="D21" s="472"/>
      <c r="E21" s="472"/>
      <c r="F21" s="472"/>
      <c r="G21" s="471"/>
      <c r="H21" s="470">
        <f>IF(A21&lt;='Indicadores Financeiros'!$F$14,SUMIFS('Relatório Custo'!$Y:$Y,'Relatório Custo'!$F:$F,"&lt;="&amp;'Custo  Resumido'!$A21),0)</f>
        <v>207484.79999999999</v>
      </c>
      <c r="I21" s="471"/>
      <c r="J21" s="470">
        <f>IF(A21&lt;='Indicadores Financeiros'!$F$14,SUMIFS('Relatório Custo'!$Z:$Z,'Relatório Custo'!$F:$F,"&lt;="&amp;'Custo  Resumido'!$A21),0)</f>
        <v>66374.39</v>
      </c>
      <c r="K21" s="471"/>
      <c r="L21" s="87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</row>
    <row r="22" spans="1:193" x14ac:dyDescent="0.25">
      <c r="A22" s="451">
        <v>4</v>
      </c>
      <c r="B22" s="452"/>
      <c r="C22" s="470">
        <f>IF(A22&lt;='Indicadores Financeiros'!$F$14,SUMIFS('Relatório Custo'!$V:$V,'Relatório Custo'!$F:$F,"&lt;="&amp;'Custo  Resumido'!$A22),0)</f>
        <v>642832.72</v>
      </c>
      <c r="D22" s="472"/>
      <c r="E22" s="472"/>
      <c r="F22" s="472"/>
      <c r="G22" s="471"/>
      <c r="H22" s="470">
        <f>IF(A22&lt;='Indicadores Financeiros'!$F$14,SUMIFS('Relatório Custo'!$Y:$Y,'Relatório Custo'!$F:$F,"&lt;="&amp;'Custo  Resumido'!$A22),0)</f>
        <v>207484.79999999999</v>
      </c>
      <c r="I22" s="471"/>
      <c r="J22" s="470">
        <f>IF(A22&lt;='Indicadores Financeiros'!$F$14,SUMIFS('Relatório Custo'!$Z:$Z,'Relatório Custo'!$F:$F,"&lt;="&amp;'Custo  Resumido'!$A22),0)</f>
        <v>66374.39</v>
      </c>
      <c r="K22" s="471"/>
      <c r="L22" s="87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</row>
    <row r="23" spans="1:193" x14ac:dyDescent="0.25">
      <c r="A23" s="451">
        <v>5</v>
      </c>
      <c r="B23" s="452"/>
      <c r="C23" s="470">
        <f>IF(A23&lt;='Indicadores Financeiros'!$F$14,SUMIFS('Relatório Custo'!$V:$V,'Relatório Custo'!$F:$F,"&lt;="&amp;'Custo  Resumido'!$A23),0)</f>
        <v>642832.72</v>
      </c>
      <c r="D23" s="472"/>
      <c r="E23" s="472"/>
      <c r="F23" s="472"/>
      <c r="G23" s="471"/>
      <c r="H23" s="470">
        <f>IF(A23&lt;='Indicadores Financeiros'!$F$14,SUMIFS('Relatório Custo'!$Y:$Y,'Relatório Custo'!$F:$F,"&lt;="&amp;'Custo  Resumido'!$A23),0)</f>
        <v>207484.79999999999</v>
      </c>
      <c r="I23" s="471"/>
      <c r="J23" s="470">
        <f>IF(A23&lt;='Indicadores Financeiros'!$F$14,SUMIFS('Relatório Custo'!$Z:$Z,'Relatório Custo'!$F:$F,"&lt;="&amp;'Custo  Resumido'!$A23),0)</f>
        <v>66374.39</v>
      </c>
      <c r="K23" s="471"/>
      <c r="L23" s="87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</row>
    <row r="24" spans="1:193" x14ac:dyDescent="0.25">
      <c r="A24" s="451">
        <v>6</v>
      </c>
      <c r="B24" s="452"/>
      <c r="C24" s="470">
        <f>IF(A24&lt;='Indicadores Financeiros'!$F$14,SUMIFS('Relatório Custo'!$V:$V,'Relatório Custo'!$F:$F,"&lt;="&amp;'Custo  Resumido'!$A24),0)</f>
        <v>642832.72</v>
      </c>
      <c r="D24" s="472"/>
      <c r="E24" s="472"/>
      <c r="F24" s="472"/>
      <c r="G24" s="471"/>
      <c r="H24" s="470">
        <f>IF(A24&lt;='Indicadores Financeiros'!$F$14,SUMIFS('Relatório Custo'!$Y:$Y,'Relatório Custo'!$F:$F,"&lt;="&amp;'Custo  Resumido'!$A24),0)</f>
        <v>207484.79999999999</v>
      </c>
      <c r="I24" s="471"/>
      <c r="J24" s="470">
        <f>IF(A24&lt;='Indicadores Financeiros'!$F$14,SUMIFS('Relatório Custo'!$Z:$Z,'Relatório Custo'!$F:$F,"&lt;="&amp;'Custo  Resumido'!$A24),0)</f>
        <v>66374.39</v>
      </c>
      <c r="K24" s="471"/>
      <c r="L24" s="8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</row>
    <row r="25" spans="1:193" x14ac:dyDescent="0.25">
      <c r="A25" s="451">
        <v>7</v>
      </c>
      <c r="B25" s="452"/>
      <c r="C25" s="470">
        <f>IF(A25&lt;='Indicadores Financeiros'!$F$14,SUMIFS('Relatório Custo'!$V:$V,'Relatório Custo'!$F:$F,"&lt;="&amp;'Custo  Resumido'!$A25),0)</f>
        <v>642832.72</v>
      </c>
      <c r="D25" s="472"/>
      <c r="E25" s="472"/>
      <c r="F25" s="472"/>
      <c r="G25" s="471"/>
      <c r="H25" s="470">
        <f>IF(A25&lt;='Indicadores Financeiros'!$F$14,SUMIFS('Relatório Custo'!$Y:$Y,'Relatório Custo'!$F:$F,"&lt;="&amp;'Custo  Resumido'!$A25),0)</f>
        <v>207484.79999999999</v>
      </c>
      <c r="I25" s="471"/>
      <c r="J25" s="470">
        <f>IF(A25&lt;='Indicadores Financeiros'!$F$14,SUMIFS('Relatório Custo'!$Z:$Z,'Relatório Custo'!$F:$F,"&lt;="&amp;'Custo  Resumido'!$A25),0)</f>
        <v>66374.39</v>
      </c>
      <c r="K25" s="471"/>
      <c r="L25" s="87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</row>
    <row r="26" spans="1:193" x14ac:dyDescent="0.25">
      <c r="A26" s="451">
        <v>8</v>
      </c>
      <c r="B26" s="452"/>
      <c r="C26" s="470">
        <f>IF(A26&lt;='Indicadores Financeiros'!$F$14,SUMIFS('Relatório Custo'!$V:$V,'Relatório Custo'!$F:$F,"&lt;="&amp;'Custo  Resumido'!$A26),0)</f>
        <v>642832.72</v>
      </c>
      <c r="D26" s="472"/>
      <c r="E26" s="472"/>
      <c r="F26" s="472"/>
      <c r="G26" s="471"/>
      <c r="H26" s="470">
        <f>IF(A26&lt;='Indicadores Financeiros'!$F$14,SUMIFS('Relatório Custo'!$Y:$Y,'Relatório Custo'!$F:$F,"&lt;="&amp;'Custo  Resumido'!$A26),0)</f>
        <v>207484.79999999999</v>
      </c>
      <c r="I26" s="471"/>
      <c r="J26" s="470">
        <f>IF(A26&lt;='Indicadores Financeiros'!$F$14,SUMIFS('Relatório Custo'!$Z:$Z,'Relatório Custo'!$F:$F,"&lt;="&amp;'Custo  Resumido'!$A26),0)</f>
        <v>66374.39</v>
      </c>
      <c r="K26" s="471"/>
      <c r="L26" s="87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</row>
    <row r="27" spans="1:193" x14ac:dyDescent="0.25">
      <c r="A27" s="451">
        <v>9</v>
      </c>
      <c r="B27" s="452"/>
      <c r="C27" s="470">
        <f>IF(A27&lt;='Indicadores Financeiros'!$F$14,SUMIFS('Relatório Custo'!$V:$V,'Relatório Custo'!$F:$F,"&lt;="&amp;'Custo  Resumido'!$A27),0)</f>
        <v>642832.72</v>
      </c>
      <c r="D27" s="472"/>
      <c r="E27" s="472"/>
      <c r="F27" s="472"/>
      <c r="G27" s="471"/>
      <c r="H27" s="470">
        <f>IF(A27&lt;='Indicadores Financeiros'!$F$14,SUMIFS('Relatório Custo'!$Y:$Y,'Relatório Custo'!$F:$F,"&lt;="&amp;'Custo  Resumido'!$A27),0)</f>
        <v>207484.79999999999</v>
      </c>
      <c r="I27" s="471"/>
      <c r="J27" s="470">
        <f>IF(A27&lt;='Indicadores Financeiros'!$F$14,SUMIFS('Relatório Custo'!$Z:$Z,'Relatório Custo'!$F:$F,"&lt;="&amp;'Custo  Resumido'!$A27),0)</f>
        <v>66374.39</v>
      </c>
      <c r="K27" s="471"/>
      <c r="L27" s="8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</row>
    <row r="28" spans="1:193" x14ac:dyDescent="0.25">
      <c r="A28" s="451">
        <v>10</v>
      </c>
      <c r="B28" s="452"/>
      <c r="C28" s="470">
        <f>IF(A28&lt;='Indicadores Financeiros'!$F$14,SUMIFS('Relatório Custo'!$V:$V,'Relatório Custo'!$F:$F,"&lt;="&amp;'Custo  Resumido'!$A28),0)</f>
        <v>642832.72</v>
      </c>
      <c r="D28" s="472"/>
      <c r="E28" s="472"/>
      <c r="F28" s="472"/>
      <c r="G28" s="471"/>
      <c r="H28" s="470">
        <f>IF(A28&lt;='Indicadores Financeiros'!$F$14,SUMIFS('Relatório Custo'!$Y:$Y,'Relatório Custo'!$F:$F,"&lt;="&amp;'Custo  Resumido'!$A28),0)</f>
        <v>207484.79999999999</v>
      </c>
      <c r="I28" s="471"/>
      <c r="J28" s="470">
        <f>IF(A28&lt;='Indicadores Financeiros'!$F$14,SUMIFS('Relatório Custo'!$Z:$Z,'Relatório Custo'!$F:$F,"&lt;="&amp;'Custo  Resumido'!$A28),0)</f>
        <v>66374.39</v>
      </c>
      <c r="K28" s="471"/>
      <c r="L28" s="87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</row>
    <row r="29" spans="1:193" x14ac:dyDescent="0.25">
      <c r="A29" s="451">
        <v>11</v>
      </c>
      <c r="B29" s="452"/>
      <c r="C29" s="470">
        <f>IF(A29&lt;='Indicadores Financeiros'!$F$14,SUMIFS('Relatório Custo'!$V:$V,'Relatório Custo'!$F:$F,"&lt;="&amp;'Custo  Resumido'!$A29),0)</f>
        <v>642832.72</v>
      </c>
      <c r="D29" s="472"/>
      <c r="E29" s="472"/>
      <c r="F29" s="472"/>
      <c r="G29" s="471"/>
      <c r="H29" s="470">
        <f>IF(A29&lt;='Indicadores Financeiros'!$F$14,SUMIFS('Relatório Custo'!$Y:$Y,'Relatório Custo'!$F:$F,"&lt;="&amp;'Custo  Resumido'!$A29),0)</f>
        <v>207484.79999999999</v>
      </c>
      <c r="I29" s="471"/>
      <c r="J29" s="470">
        <f>IF(A29&lt;='Indicadores Financeiros'!$F$14,SUMIFS('Relatório Custo'!$Z:$Z,'Relatório Custo'!$F:$F,"&lt;="&amp;'Custo  Resumido'!$A29),0)</f>
        <v>66374.39</v>
      </c>
      <c r="K29" s="471"/>
      <c r="L29" s="87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</row>
    <row r="30" spans="1:193" x14ac:dyDescent="0.25">
      <c r="A30" s="451">
        <v>12</v>
      </c>
      <c r="B30" s="452"/>
      <c r="C30" s="470">
        <f>IF(A30&lt;='Indicadores Financeiros'!$F$14,SUMIFS('Relatório Custo'!$V:$V,'Relatório Custo'!$F:$F,"&lt;="&amp;'Custo  Resumido'!$A30),0)</f>
        <v>642832.72</v>
      </c>
      <c r="D30" s="472"/>
      <c r="E30" s="472"/>
      <c r="F30" s="472"/>
      <c r="G30" s="471"/>
      <c r="H30" s="470">
        <f>IF(A30&lt;='Indicadores Financeiros'!$F$14,SUMIFS('Relatório Custo'!$Y:$Y,'Relatório Custo'!$F:$F,"&lt;="&amp;'Custo  Resumido'!$A30),0)</f>
        <v>207484.79999999999</v>
      </c>
      <c r="I30" s="471"/>
      <c r="J30" s="470">
        <f>IF(A30&lt;='Indicadores Financeiros'!$F$14,SUMIFS('Relatório Custo'!$Z:$Z,'Relatório Custo'!$F:$F,"&lt;="&amp;'Custo  Resumido'!$A30),0)</f>
        <v>66374.39</v>
      </c>
      <c r="K30" s="471"/>
      <c r="L30" s="87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</row>
    <row r="31" spans="1:193" x14ac:dyDescent="0.25">
      <c r="A31" s="451">
        <v>13</v>
      </c>
      <c r="B31" s="452"/>
      <c r="C31" s="470">
        <f>IF(A31&lt;='Indicadores Financeiros'!$F$14,SUMIFS('Relatório Custo'!$V:$V,'Relatório Custo'!$F:$F,"&lt;="&amp;'Custo  Resumido'!$A31),0)</f>
        <v>0</v>
      </c>
      <c r="D31" s="472"/>
      <c r="E31" s="472"/>
      <c r="F31" s="472"/>
      <c r="G31" s="471"/>
      <c r="H31" s="470">
        <f>IF(A31&lt;='Indicadores Financeiros'!$F$14,SUMIFS('Relatório Custo'!$Y:$Y,'Relatório Custo'!$F:$F,"&lt;="&amp;'Custo  Resumido'!$A31),0)</f>
        <v>0</v>
      </c>
      <c r="I31" s="471"/>
      <c r="J31" s="470">
        <f>IF(A31&lt;='Indicadores Financeiros'!$F$14,SUMIFS('Relatório Custo'!$Z:$Z,'Relatório Custo'!$F:$F,"&lt;="&amp;'Custo  Resumido'!$A31),0)</f>
        <v>0</v>
      </c>
      <c r="K31" s="471"/>
      <c r="L31" s="87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</row>
    <row r="32" spans="1:193" x14ac:dyDescent="0.25">
      <c r="A32" s="451">
        <v>14</v>
      </c>
      <c r="B32" s="452"/>
      <c r="C32" s="470">
        <f>IF(A32&lt;='Indicadores Financeiros'!$F$14,SUMIFS('Relatório Custo'!$V:$V,'Relatório Custo'!$F:$F,"&lt;="&amp;'Custo  Resumido'!$A32),0)</f>
        <v>0</v>
      </c>
      <c r="D32" s="472"/>
      <c r="E32" s="472"/>
      <c r="F32" s="472"/>
      <c r="G32" s="471"/>
      <c r="H32" s="470">
        <f>IF(A32&lt;='Indicadores Financeiros'!$F$14,SUMIFS('Relatório Custo'!$Y:$Y,'Relatório Custo'!$F:$F,"&lt;="&amp;'Custo  Resumido'!$A32),0)</f>
        <v>0</v>
      </c>
      <c r="I32" s="471"/>
      <c r="J32" s="470">
        <f>IF(A32&lt;='Indicadores Financeiros'!$F$14,SUMIFS('Relatório Custo'!$Z:$Z,'Relatório Custo'!$F:$F,"&lt;="&amp;'Custo  Resumido'!$A32),0)</f>
        <v>0</v>
      </c>
      <c r="K32" s="471"/>
      <c r="L32" s="87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</row>
    <row r="33" spans="1:193" x14ac:dyDescent="0.25">
      <c r="A33" s="451">
        <v>15</v>
      </c>
      <c r="B33" s="452"/>
      <c r="C33" s="470">
        <f>IF(A33&lt;='Indicadores Financeiros'!$F$14,SUMIFS('Relatório Custo'!$V:$V,'Relatório Custo'!$F:$F,"&lt;="&amp;'Custo  Resumido'!$A33),0)</f>
        <v>0</v>
      </c>
      <c r="D33" s="472"/>
      <c r="E33" s="472"/>
      <c r="F33" s="472"/>
      <c r="G33" s="471"/>
      <c r="H33" s="470">
        <f>IF(A33&lt;='Indicadores Financeiros'!$F$14,SUMIFS('Relatório Custo'!$Y:$Y,'Relatório Custo'!$F:$F,"&lt;="&amp;'Custo  Resumido'!$A33),0)</f>
        <v>0</v>
      </c>
      <c r="I33" s="471"/>
      <c r="J33" s="470">
        <f>IF(A33&lt;='Indicadores Financeiros'!$F$14,SUMIFS('Relatório Custo'!$Z:$Z,'Relatório Custo'!$F:$F,"&lt;="&amp;'Custo  Resumido'!$A33),0)</f>
        <v>0</v>
      </c>
      <c r="K33" s="471"/>
      <c r="L33" s="87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</row>
    <row r="34" spans="1:193" x14ac:dyDescent="0.25">
      <c r="A34" s="451">
        <v>16</v>
      </c>
      <c r="B34" s="452"/>
      <c r="C34" s="470">
        <f>IF(A34&lt;='Indicadores Financeiros'!$F$14,SUMIFS('Relatório Custo'!$V:$V,'Relatório Custo'!$F:$F,"&lt;="&amp;'Custo  Resumido'!$A34),0)</f>
        <v>0</v>
      </c>
      <c r="D34" s="472"/>
      <c r="E34" s="472"/>
      <c r="F34" s="472"/>
      <c r="G34" s="471"/>
      <c r="H34" s="470">
        <f>IF(A34&lt;='Indicadores Financeiros'!$F$14,SUMIFS('Relatório Custo'!$Y:$Y,'Relatório Custo'!$F:$F,"&lt;="&amp;'Custo  Resumido'!$A34),0)</f>
        <v>0</v>
      </c>
      <c r="I34" s="471"/>
      <c r="J34" s="470">
        <f>IF(A34&lt;='Indicadores Financeiros'!$F$14,SUMIFS('Relatório Custo'!$Z:$Z,'Relatório Custo'!$F:$F,"&lt;="&amp;'Custo  Resumido'!$A34),0)</f>
        <v>0</v>
      </c>
      <c r="K34" s="471"/>
      <c r="L34" s="87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 x14ac:dyDescent="0.25">
      <c r="A35" s="451">
        <v>17</v>
      </c>
      <c r="B35" s="452"/>
      <c r="C35" s="470">
        <f>IF(A35&lt;='Indicadores Financeiros'!$F$14,SUMIFS('Relatório Custo'!$V:$V,'Relatório Custo'!$F:$F,"&lt;="&amp;'Custo  Resumido'!$A35),0)</f>
        <v>0</v>
      </c>
      <c r="D35" s="472"/>
      <c r="E35" s="472"/>
      <c r="F35" s="472"/>
      <c r="G35" s="471"/>
      <c r="H35" s="470">
        <f>IF(A35&lt;='Indicadores Financeiros'!$F$14,SUMIFS('Relatório Custo'!$Y:$Y,'Relatório Custo'!$F:$F,"&lt;="&amp;'Custo  Resumido'!$A35),0)</f>
        <v>0</v>
      </c>
      <c r="I35" s="471"/>
      <c r="J35" s="470">
        <f>IF(A35&lt;='Indicadores Financeiros'!$F$14,SUMIFS('Relatório Custo'!$Z:$Z,'Relatório Custo'!$F:$F,"&lt;="&amp;'Custo  Resumido'!$A35),0)</f>
        <v>0</v>
      </c>
      <c r="K35" s="471"/>
      <c r="L35" s="87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 x14ac:dyDescent="0.25">
      <c r="A36" s="451">
        <v>18</v>
      </c>
      <c r="B36" s="452"/>
      <c r="C36" s="470">
        <f>IF(A36&lt;='Indicadores Financeiros'!$F$14,SUMIFS('Relatório Custo'!$V:$V,'Relatório Custo'!$F:$F,"&lt;="&amp;'Custo  Resumido'!$A36),0)</f>
        <v>0</v>
      </c>
      <c r="D36" s="472"/>
      <c r="E36" s="472"/>
      <c r="F36" s="472"/>
      <c r="G36" s="471"/>
      <c r="H36" s="470">
        <f>IF(A36&lt;='Indicadores Financeiros'!$F$14,SUMIFS('Relatório Custo'!$Y:$Y,'Relatório Custo'!$F:$F,"&lt;="&amp;'Custo  Resumido'!$A36),0)</f>
        <v>0</v>
      </c>
      <c r="I36" s="471"/>
      <c r="J36" s="470">
        <f>IF(A36&lt;='Indicadores Financeiros'!$F$14,SUMIFS('Relatório Custo'!$Z:$Z,'Relatório Custo'!$F:$F,"&lt;="&amp;'Custo  Resumido'!$A36),0)</f>
        <v>0</v>
      </c>
      <c r="K36" s="471"/>
      <c r="L36" s="87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 x14ac:dyDescent="0.25">
      <c r="A37" s="451">
        <v>19</v>
      </c>
      <c r="B37" s="452"/>
      <c r="C37" s="470">
        <f>IF(A37&lt;='Indicadores Financeiros'!$F$14,SUMIFS('Relatório Custo'!$V:$V,'Relatório Custo'!$F:$F,"&lt;="&amp;'Custo  Resumido'!$A37),0)</f>
        <v>0</v>
      </c>
      <c r="D37" s="472"/>
      <c r="E37" s="472"/>
      <c r="F37" s="472"/>
      <c r="G37" s="471"/>
      <c r="H37" s="470">
        <f>IF(A37&lt;='Indicadores Financeiros'!$F$14,SUMIFS('Relatório Custo'!$Y:$Y,'Relatório Custo'!$F:$F,"&lt;="&amp;'Custo  Resumido'!$A37),0)</f>
        <v>0</v>
      </c>
      <c r="I37" s="471"/>
      <c r="J37" s="470">
        <f>IF(A37&lt;='Indicadores Financeiros'!$F$14,SUMIFS('Relatório Custo'!$Z:$Z,'Relatório Custo'!$F:$F,"&lt;="&amp;'Custo  Resumido'!$A37),0)</f>
        <v>0</v>
      </c>
      <c r="K37" s="471"/>
      <c r="L37" s="8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 x14ac:dyDescent="0.25">
      <c r="A38" s="451">
        <v>20</v>
      </c>
      <c r="B38" s="452"/>
      <c r="C38" s="470">
        <f>IF(A38&lt;='Indicadores Financeiros'!$F$14,SUMIFS('Relatório Custo'!$V:$V,'Relatório Custo'!$F:$F,"&lt;="&amp;'Custo  Resumido'!$A38),0)</f>
        <v>0</v>
      </c>
      <c r="D38" s="472"/>
      <c r="E38" s="472"/>
      <c r="F38" s="472"/>
      <c r="G38" s="471"/>
      <c r="H38" s="470">
        <f>IF(A38&lt;='Indicadores Financeiros'!$F$14,SUMIFS('Relatório Custo'!$Y:$Y,'Relatório Custo'!$F:$F,"&lt;="&amp;'Custo  Resumido'!$A38),0)</f>
        <v>0</v>
      </c>
      <c r="I38" s="471"/>
      <c r="J38" s="470">
        <f>IF(A38&lt;='Indicadores Financeiros'!$F$14,SUMIFS('Relatório Custo'!$Z:$Z,'Relatório Custo'!$F:$F,"&lt;="&amp;'Custo  Resumido'!$A38),0)</f>
        <v>0</v>
      </c>
      <c r="K38" s="471"/>
      <c r="L38" s="87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 s="72" customFormat="1" x14ac:dyDescent="0.25">
      <c r="A39" s="451">
        <v>21</v>
      </c>
      <c r="B39" s="452"/>
      <c r="C39" s="470">
        <f>IF(A39&lt;='Indicadores Financeiros'!$F$14,SUMIFS('Relatório Custo'!$V:$V,'Relatório Custo'!$F:$F,"&lt;="&amp;'Custo  Resumido'!$A39),0)</f>
        <v>0</v>
      </c>
      <c r="D39" s="472"/>
      <c r="E39" s="472"/>
      <c r="F39" s="472"/>
      <c r="G39" s="471"/>
      <c r="H39" s="470">
        <f>IF(A39&lt;='Indicadores Financeiros'!$F$14,SUMIFS('Relatório Custo'!$Y:$Y,'Relatório Custo'!$F:$F,"&lt;="&amp;'Custo  Resumido'!$A39),0)</f>
        <v>0</v>
      </c>
      <c r="I39" s="471"/>
      <c r="J39" s="470">
        <f>IF(A39&lt;='Indicadores Financeiros'!$F$14,SUMIFS('Relatório Custo'!$Z:$Z,'Relatório Custo'!$F:$F,"&lt;="&amp;'Custo  Resumido'!$A39),0)</f>
        <v>0</v>
      </c>
      <c r="K39" s="471"/>
      <c r="L39" s="87"/>
    </row>
    <row r="40" spans="1:193" s="72" customFormat="1" x14ac:dyDescent="0.25">
      <c r="A40" s="451">
        <v>22</v>
      </c>
      <c r="B40" s="452"/>
      <c r="C40" s="470">
        <f>IF(A40&lt;='Indicadores Financeiros'!$F$14,SUMIFS('Relatório Custo'!$V:$V,'Relatório Custo'!$F:$F,"&lt;="&amp;'Custo  Resumido'!$A40),0)</f>
        <v>0</v>
      </c>
      <c r="D40" s="472"/>
      <c r="E40" s="472"/>
      <c r="F40" s="472"/>
      <c r="G40" s="471"/>
      <c r="H40" s="470">
        <f>IF(A40&lt;='Indicadores Financeiros'!$F$14,SUMIFS('Relatório Custo'!$Y:$Y,'Relatório Custo'!$F:$F,"&lt;="&amp;'Custo  Resumido'!$A40),0)</f>
        <v>0</v>
      </c>
      <c r="I40" s="471"/>
      <c r="J40" s="470">
        <f>IF(A40&lt;='Indicadores Financeiros'!$F$14,SUMIFS('Relatório Custo'!$Z:$Z,'Relatório Custo'!$F:$F,"&lt;="&amp;'Custo  Resumido'!$A40),0)</f>
        <v>0</v>
      </c>
      <c r="K40" s="471"/>
      <c r="L40" s="87"/>
    </row>
    <row r="41" spans="1:193" s="72" customFormat="1" x14ac:dyDescent="0.25">
      <c r="A41" s="451">
        <v>23</v>
      </c>
      <c r="B41" s="452"/>
      <c r="C41" s="470">
        <f>IF(A41&lt;='Indicadores Financeiros'!$F$14,SUMIFS('Relatório Custo'!$V:$V,'Relatório Custo'!$F:$F,"&lt;="&amp;'Custo  Resumido'!$A41),0)</f>
        <v>0</v>
      </c>
      <c r="D41" s="472"/>
      <c r="E41" s="472"/>
      <c r="F41" s="472"/>
      <c r="G41" s="471"/>
      <c r="H41" s="470">
        <f>IF(A41&lt;='Indicadores Financeiros'!$F$14,SUMIFS('Relatório Custo'!$Y:$Y,'Relatório Custo'!$F:$F,"&lt;="&amp;'Custo  Resumido'!$A41),0)</f>
        <v>0</v>
      </c>
      <c r="I41" s="471"/>
      <c r="J41" s="470">
        <f>IF(A41&lt;='Indicadores Financeiros'!$F$14,SUMIFS('Relatório Custo'!$Z:$Z,'Relatório Custo'!$F:$F,"&lt;="&amp;'Custo  Resumido'!$A41),0)</f>
        <v>0</v>
      </c>
      <c r="K41" s="471"/>
      <c r="L41" s="87"/>
    </row>
    <row r="42" spans="1:193" s="72" customFormat="1" x14ac:dyDescent="0.25">
      <c r="A42" s="451">
        <v>24</v>
      </c>
      <c r="B42" s="452"/>
      <c r="C42" s="470">
        <f>IF(A42&lt;='Indicadores Financeiros'!$F$14,SUMIFS('Relatório Custo'!$V:$V,'Relatório Custo'!$F:$F,"&lt;="&amp;'Custo  Resumido'!$A42),0)</f>
        <v>0</v>
      </c>
      <c r="D42" s="472"/>
      <c r="E42" s="472"/>
      <c r="F42" s="472"/>
      <c r="G42" s="471"/>
      <c r="H42" s="470">
        <f>IF(A42&lt;='Indicadores Financeiros'!$F$14,SUMIFS('Relatório Custo'!$Y:$Y,'Relatório Custo'!$F:$F,"&lt;="&amp;'Custo  Resumido'!$A42),0)</f>
        <v>0</v>
      </c>
      <c r="I42" s="471"/>
      <c r="J42" s="470">
        <f>IF(A42&lt;='Indicadores Financeiros'!$F$14,SUMIFS('Relatório Custo'!$Z:$Z,'Relatório Custo'!$F:$F,"&lt;="&amp;'Custo  Resumido'!$A42),0)</f>
        <v>0</v>
      </c>
      <c r="K42" s="471"/>
      <c r="L42" s="87"/>
    </row>
    <row r="43" spans="1:193" s="72" customFormat="1" x14ac:dyDescent="0.25">
      <c r="A43" s="451">
        <v>25</v>
      </c>
      <c r="B43" s="452"/>
      <c r="C43" s="470">
        <f>IF(A43&lt;='Indicadores Financeiros'!$F$14,SUMIFS('Relatório Custo'!$V:$V,'Relatório Custo'!$F:$F,"&lt;="&amp;'Custo  Resumido'!$A43),0)</f>
        <v>0</v>
      </c>
      <c r="D43" s="472"/>
      <c r="E43" s="472"/>
      <c r="F43" s="472"/>
      <c r="G43" s="471"/>
      <c r="H43" s="470">
        <f>IF(A43&lt;='Indicadores Financeiros'!$F$14,SUMIFS('Relatório Custo'!$Y:$Y,'Relatório Custo'!$F:$F,"&lt;="&amp;'Custo  Resumido'!$A43),0)</f>
        <v>0</v>
      </c>
      <c r="I43" s="471"/>
      <c r="J43" s="470">
        <f>IF(A43&lt;='Indicadores Financeiros'!$F$14,SUMIFS('Relatório Custo'!$Z:$Z,'Relatório Custo'!$F:$F,"&lt;="&amp;'Custo  Resumido'!$A43),0)</f>
        <v>0</v>
      </c>
      <c r="K43" s="471"/>
      <c r="L43" s="87"/>
    </row>
    <row r="44" spans="1:193" s="72" customFormat="1" x14ac:dyDescent="0.25">
      <c r="A44" s="451">
        <v>26</v>
      </c>
      <c r="B44" s="452"/>
      <c r="C44" s="470">
        <f>IF(A44&lt;='Indicadores Financeiros'!$F$14,SUMIFS('Relatório Custo'!$V:$V,'Relatório Custo'!$F:$F,"&lt;="&amp;'Custo  Resumido'!$A44),0)</f>
        <v>0</v>
      </c>
      <c r="D44" s="472"/>
      <c r="E44" s="472"/>
      <c r="F44" s="472"/>
      <c r="G44" s="471"/>
      <c r="H44" s="470">
        <f>IF(A44&lt;='Indicadores Financeiros'!$F$14,SUMIFS('Relatório Custo'!$Y:$Y,'Relatório Custo'!$F:$F,"&lt;="&amp;'Custo  Resumido'!$A44),0)</f>
        <v>0</v>
      </c>
      <c r="I44" s="471"/>
      <c r="J44" s="470">
        <f>IF(A44&lt;='Indicadores Financeiros'!$F$14,SUMIFS('Relatório Custo'!$Z:$Z,'Relatório Custo'!$F:$F,"&lt;="&amp;'Custo  Resumido'!$A44),0)</f>
        <v>0</v>
      </c>
      <c r="K44" s="471"/>
      <c r="L44" s="87"/>
    </row>
    <row r="45" spans="1:193" s="72" customFormat="1" x14ac:dyDescent="0.25">
      <c r="A45" s="451">
        <v>27</v>
      </c>
      <c r="B45" s="452"/>
      <c r="C45" s="470">
        <f>IF(A45&lt;='Indicadores Financeiros'!$F$14,SUMIFS('Relatório Custo'!$V:$V,'Relatório Custo'!$F:$F,"&lt;="&amp;'Custo  Resumido'!$A45),0)</f>
        <v>0</v>
      </c>
      <c r="D45" s="472"/>
      <c r="E45" s="472"/>
      <c r="F45" s="472"/>
      <c r="G45" s="471"/>
      <c r="H45" s="470">
        <f>IF(A45&lt;='Indicadores Financeiros'!$F$14,SUMIFS('Relatório Custo'!$Y:$Y,'Relatório Custo'!$F:$F,"&lt;="&amp;'Custo  Resumido'!$A45),0)</f>
        <v>0</v>
      </c>
      <c r="I45" s="471"/>
      <c r="J45" s="470">
        <f>IF(A45&lt;='Indicadores Financeiros'!$F$14,SUMIFS('Relatório Custo'!$Z:$Z,'Relatório Custo'!$F:$F,"&lt;="&amp;'Custo  Resumido'!$A45),0)</f>
        <v>0</v>
      </c>
      <c r="K45" s="471"/>
      <c r="L45" s="87"/>
    </row>
    <row r="46" spans="1:193" s="72" customFormat="1" x14ac:dyDescent="0.25">
      <c r="A46" s="451">
        <v>28</v>
      </c>
      <c r="B46" s="452"/>
      <c r="C46" s="470">
        <f>IF(A46&lt;='Indicadores Financeiros'!$F$14,SUMIFS('Relatório Custo'!$V:$V,'Relatório Custo'!$F:$F,"&lt;="&amp;'Custo  Resumido'!$A46),0)</f>
        <v>0</v>
      </c>
      <c r="D46" s="472"/>
      <c r="E46" s="472"/>
      <c r="F46" s="472"/>
      <c r="G46" s="471"/>
      <c r="H46" s="470">
        <f>IF(A46&lt;='Indicadores Financeiros'!$F$14,SUMIFS('Relatório Custo'!$Y:$Y,'Relatório Custo'!$F:$F,"&lt;="&amp;'Custo  Resumido'!$A46),0)</f>
        <v>0</v>
      </c>
      <c r="I46" s="471"/>
      <c r="J46" s="470">
        <f>IF(A46&lt;='Indicadores Financeiros'!$F$14,SUMIFS('Relatório Custo'!$Z:$Z,'Relatório Custo'!$F:$F,"&lt;="&amp;'Custo  Resumido'!$A46),0)</f>
        <v>0</v>
      </c>
      <c r="K46" s="471"/>
      <c r="L46" s="87"/>
    </row>
    <row r="47" spans="1:193" s="72" customFormat="1" x14ac:dyDescent="0.25">
      <c r="A47" s="451">
        <v>29</v>
      </c>
      <c r="B47" s="452"/>
      <c r="C47" s="470">
        <f>IF(A47&lt;='Indicadores Financeiros'!$F$14,SUMIFS('Relatório Custo'!$V:$V,'Relatório Custo'!$F:$F,"&lt;="&amp;'Custo  Resumido'!$A47),0)</f>
        <v>0</v>
      </c>
      <c r="D47" s="472"/>
      <c r="E47" s="472"/>
      <c r="F47" s="472"/>
      <c r="G47" s="471"/>
      <c r="H47" s="470">
        <f>IF(A47&lt;='Indicadores Financeiros'!$F$14,SUMIFS('Relatório Custo'!$Y:$Y,'Relatório Custo'!$F:$F,"&lt;="&amp;'Custo  Resumido'!$A47),0)</f>
        <v>0</v>
      </c>
      <c r="I47" s="471"/>
      <c r="J47" s="470">
        <f>IF(A47&lt;='Indicadores Financeiros'!$F$14,SUMIFS('Relatório Custo'!$Z:$Z,'Relatório Custo'!$F:$F,"&lt;="&amp;'Custo  Resumido'!$A47),0)</f>
        <v>0</v>
      </c>
      <c r="K47" s="471"/>
      <c r="L47" s="87"/>
    </row>
    <row r="48" spans="1:193" s="72" customFormat="1" x14ac:dyDescent="0.25">
      <c r="A48" s="451">
        <v>30</v>
      </c>
      <c r="B48" s="452"/>
      <c r="C48" s="470">
        <f>IF(A48&lt;='Indicadores Financeiros'!$F$14,SUMIFS('Relatório Custo'!$V:$V,'Relatório Custo'!$F:$F,"&lt;="&amp;'Custo  Resumido'!$A48),0)</f>
        <v>0</v>
      </c>
      <c r="D48" s="472"/>
      <c r="E48" s="472"/>
      <c r="F48" s="472"/>
      <c r="G48" s="471"/>
      <c r="H48" s="470">
        <f>IF(A48&lt;='Indicadores Financeiros'!$F$14,SUMIFS('Relatório Custo'!$Y:$Y,'Relatório Custo'!$F:$F,"&lt;="&amp;'Custo  Resumido'!$A48),0)</f>
        <v>0</v>
      </c>
      <c r="I48" s="471"/>
      <c r="J48" s="470">
        <f>IF(A48&lt;='Indicadores Financeiros'!$F$14,SUMIFS('Relatório Custo'!$Z:$Z,'Relatório Custo'!$F:$F,"&lt;="&amp;'Custo  Resumido'!$A48),0)</f>
        <v>0</v>
      </c>
      <c r="K48" s="471"/>
      <c r="L48" s="87"/>
    </row>
    <row r="49" spans="1:12" s="72" customFormat="1" ht="15" customHeight="1" x14ac:dyDescent="0.25">
      <c r="A49" s="115" t="s">
        <v>227</v>
      </c>
      <c r="B49" s="115"/>
      <c r="C49" s="482">
        <f>ROUND(SUM(C19:G48),2)</f>
        <v>7713992.6399999997</v>
      </c>
      <c r="D49" s="483"/>
      <c r="E49" s="483"/>
      <c r="F49" s="483"/>
      <c r="G49" s="484"/>
      <c r="H49" s="482">
        <f>ROUND(SUM(H19:I48),2)</f>
        <v>2489817.6</v>
      </c>
      <c r="I49" s="484"/>
      <c r="J49" s="482">
        <f>ROUND(SUM(J19:K48),2)</f>
        <v>796492.68</v>
      </c>
      <c r="K49" s="484"/>
      <c r="L49" s="87"/>
    </row>
    <row r="50" spans="1:12" s="72" customFormat="1" ht="11.25" x14ac:dyDescent="0.25">
      <c r="C50" s="88"/>
      <c r="D50" s="149"/>
      <c r="E50" s="88"/>
      <c r="F50" s="88"/>
      <c r="G50" s="98">
        <f>C49-K5</f>
        <v>0</v>
      </c>
      <c r="H50" s="88"/>
      <c r="I50" s="98"/>
      <c r="J50" s="88"/>
      <c r="K50" s="98"/>
    </row>
    <row r="51" spans="1:12" s="72" customFormat="1" ht="11.25" x14ac:dyDescent="0.25">
      <c r="D51" s="150"/>
      <c r="K51" s="75"/>
    </row>
    <row r="52" spans="1:12" s="72" customFormat="1" ht="11.25" x14ac:dyDescent="0.25">
      <c r="D52" s="150"/>
    </row>
    <row r="53" spans="1:12" s="72" customFormat="1" ht="11.25" x14ac:dyDescent="0.25">
      <c r="D53" s="150"/>
    </row>
    <row r="54" spans="1:12" s="72" customFormat="1" ht="11.25" x14ac:dyDescent="0.25">
      <c r="D54" s="150"/>
    </row>
    <row r="55" spans="1:12" s="72" customFormat="1" ht="11.25" x14ac:dyDescent="0.25">
      <c r="D55" s="150"/>
    </row>
    <row r="56" spans="1:12" s="72" customFormat="1" ht="11.25" x14ac:dyDescent="0.25">
      <c r="D56" s="150"/>
    </row>
    <row r="57" spans="1:12" s="72" customFormat="1" ht="11.25" x14ac:dyDescent="0.25">
      <c r="D57" s="150"/>
    </row>
    <row r="58" spans="1:12" s="72" customFormat="1" ht="11.25" x14ac:dyDescent="0.25">
      <c r="D58" s="150"/>
    </row>
    <row r="59" spans="1:12" s="72" customFormat="1" ht="11.25" x14ac:dyDescent="0.25">
      <c r="D59" s="150"/>
    </row>
    <row r="60" spans="1:12" s="72" customFormat="1" ht="11.25" x14ac:dyDescent="0.25">
      <c r="D60" s="150"/>
    </row>
    <row r="61" spans="1:12" s="72" customFormat="1" ht="11.25" x14ac:dyDescent="0.25">
      <c r="D61" s="150"/>
    </row>
    <row r="62" spans="1:12" s="72" customFormat="1" ht="11.25" x14ac:dyDescent="0.25">
      <c r="D62" s="150"/>
    </row>
    <row r="63" spans="1:12" s="72" customFormat="1" ht="11.25" x14ac:dyDescent="0.25">
      <c r="D63" s="150"/>
    </row>
    <row r="64" spans="1:12" s="72" customFormat="1" ht="11.25" x14ac:dyDescent="0.25">
      <c r="D64" s="150"/>
    </row>
    <row r="65" spans="4:4" s="72" customFormat="1" ht="11.25" x14ac:dyDescent="0.25">
      <c r="D65" s="150"/>
    </row>
    <row r="66" spans="4:4" s="72" customFormat="1" ht="11.25" x14ac:dyDescent="0.25">
      <c r="D66" s="150"/>
    </row>
    <row r="67" spans="4:4" s="72" customFormat="1" ht="11.25" x14ac:dyDescent="0.25">
      <c r="D67" s="150"/>
    </row>
    <row r="68" spans="4:4" s="72" customFormat="1" ht="11.25" x14ac:dyDescent="0.25">
      <c r="D68" s="150"/>
    </row>
    <row r="69" spans="4:4" s="72" customFormat="1" ht="11.25" x14ac:dyDescent="0.25">
      <c r="D69" s="150"/>
    </row>
    <row r="70" spans="4:4" s="72" customFormat="1" ht="11.25" x14ac:dyDescent="0.25">
      <c r="D70" s="150"/>
    </row>
    <row r="71" spans="4:4" s="72" customFormat="1" ht="11.25" x14ac:dyDescent="0.25">
      <c r="D71" s="150"/>
    </row>
    <row r="72" spans="4:4" s="72" customFormat="1" ht="11.25" x14ac:dyDescent="0.25">
      <c r="D72" s="150"/>
    </row>
    <row r="73" spans="4:4" s="72" customFormat="1" ht="11.25" x14ac:dyDescent="0.25">
      <c r="D73" s="150"/>
    </row>
    <row r="74" spans="4:4" s="72" customFormat="1" ht="11.25" x14ac:dyDescent="0.25">
      <c r="D74" s="150"/>
    </row>
    <row r="75" spans="4:4" s="72" customFormat="1" ht="11.25" x14ac:dyDescent="0.25">
      <c r="D75" s="150"/>
    </row>
    <row r="76" spans="4:4" s="72" customFormat="1" ht="11.25" x14ac:dyDescent="0.25">
      <c r="D76" s="150"/>
    </row>
    <row r="77" spans="4:4" s="72" customFormat="1" ht="11.25" x14ac:dyDescent="0.25">
      <c r="D77" s="150"/>
    </row>
    <row r="78" spans="4:4" s="72" customFormat="1" ht="11.25" x14ac:dyDescent="0.25">
      <c r="D78" s="150"/>
    </row>
    <row r="79" spans="4:4" s="72" customFormat="1" ht="11.25" x14ac:dyDescent="0.25">
      <c r="D79" s="150"/>
    </row>
    <row r="80" spans="4:4" s="72" customFormat="1" ht="11.25" x14ac:dyDescent="0.25">
      <c r="D80" s="150"/>
    </row>
    <row r="81" spans="4:4" s="72" customFormat="1" ht="11.25" x14ac:dyDescent="0.25">
      <c r="D81" s="150"/>
    </row>
    <row r="82" spans="4:4" s="72" customFormat="1" ht="11.25" x14ac:dyDescent="0.25">
      <c r="D82" s="150"/>
    </row>
    <row r="83" spans="4:4" s="72" customFormat="1" ht="11.25" x14ac:dyDescent="0.25">
      <c r="D83" s="150"/>
    </row>
    <row r="84" spans="4:4" s="72" customFormat="1" ht="11.25" x14ac:dyDescent="0.25">
      <c r="D84" s="150"/>
    </row>
    <row r="85" spans="4:4" s="72" customFormat="1" ht="11.25" x14ac:dyDescent="0.25">
      <c r="D85" s="150"/>
    </row>
    <row r="86" spans="4:4" s="72" customFormat="1" ht="11.25" x14ac:dyDescent="0.25">
      <c r="D86" s="150"/>
    </row>
    <row r="87" spans="4:4" s="72" customFormat="1" ht="11.25" x14ac:dyDescent="0.25">
      <c r="D87" s="150"/>
    </row>
    <row r="88" spans="4:4" s="72" customFormat="1" ht="11.25" x14ac:dyDescent="0.25">
      <c r="D88" s="150"/>
    </row>
    <row r="89" spans="4:4" s="72" customFormat="1" ht="11.25" x14ac:dyDescent="0.25">
      <c r="D89" s="150"/>
    </row>
    <row r="90" spans="4:4" s="72" customFormat="1" ht="11.25" x14ac:dyDescent="0.25">
      <c r="D90" s="150"/>
    </row>
    <row r="91" spans="4:4" s="72" customFormat="1" ht="11.25" x14ac:dyDescent="0.25">
      <c r="D91" s="150"/>
    </row>
    <row r="92" spans="4:4" s="72" customFormat="1" ht="11.25" x14ac:dyDescent="0.25">
      <c r="D92" s="150"/>
    </row>
    <row r="93" spans="4:4" s="72" customFormat="1" ht="11.25" x14ac:dyDescent="0.25">
      <c r="D93" s="150"/>
    </row>
    <row r="94" spans="4:4" s="72" customFormat="1" ht="11.25" x14ac:dyDescent="0.25">
      <c r="D94" s="150"/>
    </row>
    <row r="95" spans="4:4" s="72" customFormat="1" ht="11.25" x14ac:dyDescent="0.25">
      <c r="D95" s="150"/>
    </row>
    <row r="96" spans="4:4" s="72" customFormat="1" ht="11.25" x14ac:dyDescent="0.25">
      <c r="D96" s="150"/>
    </row>
    <row r="97" spans="4:4" s="72" customFormat="1" ht="11.25" x14ac:dyDescent="0.25">
      <c r="D97" s="150"/>
    </row>
    <row r="98" spans="4:4" s="72" customFormat="1" ht="11.25" x14ac:dyDescent="0.25">
      <c r="D98" s="150"/>
    </row>
    <row r="99" spans="4:4" s="72" customFormat="1" ht="11.25" x14ac:dyDescent="0.25">
      <c r="D99" s="150"/>
    </row>
    <row r="100" spans="4:4" s="72" customFormat="1" ht="11.25" x14ac:dyDescent="0.25">
      <c r="D100" s="150"/>
    </row>
    <row r="101" spans="4:4" s="72" customFormat="1" ht="11.25" x14ac:dyDescent="0.25">
      <c r="D101" s="150"/>
    </row>
    <row r="102" spans="4:4" s="72" customFormat="1" ht="11.25" x14ac:dyDescent="0.25">
      <c r="D102" s="150"/>
    </row>
    <row r="103" spans="4:4" s="72" customFormat="1" ht="11.25" x14ac:dyDescent="0.25">
      <c r="D103" s="150"/>
    </row>
    <row r="104" spans="4:4" s="72" customFormat="1" ht="11.25" x14ac:dyDescent="0.25">
      <c r="D104" s="150"/>
    </row>
    <row r="105" spans="4:4" s="72" customFormat="1" ht="11.25" x14ac:dyDescent="0.25">
      <c r="D105" s="150"/>
    </row>
    <row r="106" spans="4:4" s="72" customFormat="1" ht="11.25" x14ac:dyDescent="0.25">
      <c r="D106" s="150"/>
    </row>
    <row r="107" spans="4:4" s="72" customFormat="1" ht="11.25" x14ac:dyDescent="0.25">
      <c r="D107" s="150"/>
    </row>
    <row r="108" spans="4:4" s="72" customFormat="1" ht="11.25" x14ac:dyDescent="0.25">
      <c r="D108" s="150"/>
    </row>
    <row r="109" spans="4:4" s="72" customFormat="1" ht="11.25" x14ac:dyDescent="0.25">
      <c r="D109" s="150"/>
    </row>
    <row r="110" spans="4:4" s="72" customFormat="1" ht="11.25" x14ac:dyDescent="0.25">
      <c r="D110" s="150"/>
    </row>
    <row r="111" spans="4:4" s="72" customFormat="1" ht="11.25" x14ac:dyDescent="0.25">
      <c r="D111" s="150"/>
    </row>
    <row r="112" spans="4:4" s="72" customFormat="1" ht="11.25" x14ac:dyDescent="0.25">
      <c r="D112" s="150"/>
    </row>
    <row r="113" spans="4:4" s="72" customFormat="1" ht="11.25" x14ac:dyDescent="0.25">
      <c r="D113" s="150"/>
    </row>
    <row r="114" spans="4:4" s="72" customFormat="1" ht="11.25" x14ac:dyDescent="0.25">
      <c r="D114" s="150"/>
    </row>
    <row r="115" spans="4:4" s="72" customFormat="1" ht="11.25" x14ac:dyDescent="0.25">
      <c r="D115" s="150"/>
    </row>
    <row r="116" spans="4:4" s="72" customFormat="1" ht="11.25" x14ac:dyDescent="0.25">
      <c r="D116" s="150"/>
    </row>
    <row r="117" spans="4:4" s="72" customFormat="1" ht="11.25" x14ac:dyDescent="0.25">
      <c r="D117" s="150"/>
    </row>
    <row r="118" spans="4:4" s="72" customFormat="1" ht="11.25" x14ac:dyDescent="0.25">
      <c r="D118" s="150"/>
    </row>
    <row r="119" spans="4:4" s="72" customFormat="1" ht="11.25" x14ac:dyDescent="0.25">
      <c r="D119" s="150"/>
    </row>
    <row r="120" spans="4:4" s="72" customFormat="1" ht="11.25" x14ac:dyDescent="0.25">
      <c r="D120" s="150"/>
    </row>
    <row r="121" spans="4:4" s="72" customFormat="1" ht="11.25" x14ac:dyDescent="0.25">
      <c r="D121" s="150"/>
    </row>
    <row r="122" spans="4:4" s="72" customFormat="1" ht="11.25" x14ac:dyDescent="0.25">
      <c r="D122" s="150"/>
    </row>
    <row r="123" spans="4:4" s="72" customFormat="1" ht="11.25" x14ac:dyDescent="0.25">
      <c r="D123" s="150"/>
    </row>
    <row r="124" spans="4:4" s="72" customFormat="1" ht="11.25" x14ac:dyDescent="0.25">
      <c r="D124" s="150"/>
    </row>
    <row r="125" spans="4:4" s="72" customFormat="1" ht="11.25" x14ac:dyDescent="0.25">
      <c r="D125" s="150"/>
    </row>
    <row r="126" spans="4:4" s="72" customFormat="1" ht="11.25" x14ac:dyDescent="0.25">
      <c r="D126" s="150"/>
    </row>
    <row r="127" spans="4:4" s="72" customFormat="1" ht="11.25" x14ac:dyDescent="0.25">
      <c r="D127" s="150"/>
    </row>
    <row r="128" spans="4:4" s="72" customFormat="1" ht="11.25" x14ac:dyDescent="0.25">
      <c r="D128" s="150"/>
    </row>
    <row r="129" spans="4:4" s="72" customFormat="1" ht="11.25" x14ac:dyDescent="0.25">
      <c r="D129" s="150"/>
    </row>
    <row r="130" spans="4:4" s="72" customFormat="1" ht="11.25" x14ac:dyDescent="0.25">
      <c r="D130" s="150"/>
    </row>
    <row r="131" spans="4:4" s="72" customFormat="1" ht="11.25" x14ac:dyDescent="0.25">
      <c r="D131" s="150"/>
    </row>
    <row r="132" spans="4:4" s="72" customFormat="1" ht="11.25" x14ac:dyDescent="0.25">
      <c r="D132" s="150"/>
    </row>
    <row r="133" spans="4:4" s="72" customFormat="1" ht="11.25" x14ac:dyDescent="0.25">
      <c r="D133" s="150"/>
    </row>
    <row r="134" spans="4:4" s="72" customFormat="1" ht="11.25" x14ac:dyDescent="0.25">
      <c r="D134" s="150"/>
    </row>
    <row r="135" spans="4:4" s="72" customFormat="1" ht="11.25" x14ac:dyDescent="0.25">
      <c r="D135" s="150"/>
    </row>
    <row r="136" spans="4:4" s="72" customFormat="1" ht="11.25" x14ac:dyDescent="0.25">
      <c r="D136" s="150"/>
    </row>
    <row r="137" spans="4:4" s="72" customFormat="1" ht="11.25" x14ac:dyDescent="0.25">
      <c r="D137" s="150"/>
    </row>
    <row r="138" spans="4:4" s="72" customFormat="1" ht="11.25" x14ac:dyDescent="0.25">
      <c r="D138" s="150"/>
    </row>
    <row r="139" spans="4:4" s="72" customFormat="1" ht="11.25" x14ac:dyDescent="0.25">
      <c r="D139" s="150"/>
    </row>
    <row r="140" spans="4:4" s="72" customFormat="1" ht="11.25" x14ac:dyDescent="0.25">
      <c r="D140" s="150"/>
    </row>
    <row r="141" spans="4:4" s="72" customFormat="1" ht="11.25" x14ac:dyDescent="0.25">
      <c r="D141" s="150"/>
    </row>
    <row r="142" spans="4:4" s="72" customFormat="1" ht="11.25" x14ac:dyDescent="0.25">
      <c r="D142" s="150"/>
    </row>
    <row r="143" spans="4:4" s="72" customFormat="1" ht="11.25" x14ac:dyDescent="0.25">
      <c r="D143" s="150"/>
    </row>
    <row r="144" spans="4:4" s="72" customFormat="1" ht="11.25" x14ac:dyDescent="0.25">
      <c r="D144" s="150"/>
    </row>
    <row r="145" spans="4:4" s="72" customFormat="1" ht="11.25" x14ac:dyDescent="0.25">
      <c r="D145" s="150"/>
    </row>
    <row r="146" spans="4:4" s="72" customFormat="1" ht="11.25" x14ac:dyDescent="0.25">
      <c r="D146" s="150"/>
    </row>
    <row r="147" spans="4:4" s="72" customFormat="1" ht="11.25" x14ac:dyDescent="0.25">
      <c r="D147" s="150"/>
    </row>
    <row r="148" spans="4:4" s="72" customFormat="1" ht="11.25" x14ac:dyDescent="0.25">
      <c r="D148" s="150"/>
    </row>
    <row r="149" spans="4:4" s="72" customFormat="1" ht="11.25" x14ac:dyDescent="0.25">
      <c r="D149" s="150"/>
    </row>
    <row r="150" spans="4:4" s="72" customFormat="1" ht="11.25" x14ac:dyDescent="0.25">
      <c r="D150" s="150"/>
    </row>
    <row r="151" spans="4:4" s="72" customFormat="1" ht="11.25" x14ac:dyDescent="0.25">
      <c r="D151" s="150"/>
    </row>
    <row r="152" spans="4:4" s="72" customFormat="1" ht="11.25" x14ac:dyDescent="0.25">
      <c r="D152" s="150"/>
    </row>
    <row r="153" spans="4:4" s="72" customFormat="1" ht="11.25" x14ac:dyDescent="0.25">
      <c r="D153" s="150"/>
    </row>
    <row r="154" spans="4:4" s="72" customFormat="1" ht="11.25" x14ac:dyDescent="0.25">
      <c r="D154" s="150"/>
    </row>
    <row r="155" spans="4:4" s="72" customFormat="1" ht="11.25" x14ac:dyDescent="0.25">
      <c r="D155" s="150"/>
    </row>
    <row r="156" spans="4:4" s="72" customFormat="1" ht="11.25" x14ac:dyDescent="0.25">
      <c r="D156" s="150"/>
    </row>
    <row r="157" spans="4:4" s="72" customFormat="1" ht="11.25" x14ac:dyDescent="0.25">
      <c r="D157" s="150"/>
    </row>
    <row r="158" spans="4:4" s="72" customFormat="1" ht="11.25" x14ac:dyDescent="0.25">
      <c r="D158" s="150"/>
    </row>
    <row r="159" spans="4:4" s="72" customFormat="1" ht="11.25" x14ac:dyDescent="0.25">
      <c r="D159" s="150"/>
    </row>
    <row r="160" spans="4:4" s="72" customFormat="1" ht="11.25" x14ac:dyDescent="0.25">
      <c r="D160" s="150"/>
    </row>
    <row r="161" spans="4:4" s="72" customFormat="1" ht="11.25" x14ac:dyDescent="0.25">
      <c r="D161" s="150"/>
    </row>
    <row r="162" spans="4:4" s="72" customFormat="1" ht="11.25" x14ac:dyDescent="0.25">
      <c r="D162" s="150"/>
    </row>
    <row r="163" spans="4:4" s="72" customFormat="1" ht="11.25" x14ac:dyDescent="0.25">
      <c r="D163" s="150"/>
    </row>
    <row r="164" spans="4:4" s="72" customFormat="1" ht="11.25" x14ac:dyDescent="0.25">
      <c r="D164" s="150"/>
    </row>
    <row r="165" spans="4:4" s="72" customFormat="1" ht="11.25" x14ac:dyDescent="0.25">
      <c r="D165" s="150"/>
    </row>
    <row r="166" spans="4:4" s="72" customFormat="1" ht="11.25" x14ac:dyDescent="0.25">
      <c r="D166" s="150"/>
    </row>
    <row r="167" spans="4:4" s="72" customFormat="1" ht="11.25" x14ac:dyDescent="0.25">
      <c r="D167" s="150"/>
    </row>
    <row r="168" spans="4:4" s="72" customFormat="1" ht="11.25" x14ac:dyDescent="0.25">
      <c r="D168" s="150"/>
    </row>
    <row r="169" spans="4:4" s="72" customFormat="1" ht="11.25" x14ac:dyDescent="0.25">
      <c r="D169" s="150"/>
    </row>
    <row r="170" spans="4:4" s="72" customFormat="1" ht="11.25" x14ac:dyDescent="0.25">
      <c r="D170" s="150"/>
    </row>
    <row r="171" spans="4:4" s="72" customFormat="1" ht="11.25" x14ac:dyDescent="0.25">
      <c r="D171" s="150"/>
    </row>
    <row r="172" spans="4:4" s="72" customFormat="1" ht="11.25" x14ac:dyDescent="0.25">
      <c r="D172" s="150"/>
    </row>
    <row r="173" spans="4:4" s="72" customFormat="1" ht="11.25" x14ac:dyDescent="0.25">
      <c r="D173" s="150"/>
    </row>
    <row r="174" spans="4:4" s="72" customFormat="1" ht="11.25" x14ac:dyDescent="0.25">
      <c r="D174" s="150"/>
    </row>
    <row r="175" spans="4:4" s="72" customFormat="1" ht="11.25" x14ac:dyDescent="0.25">
      <c r="D175" s="150"/>
    </row>
    <row r="176" spans="4:4" s="72" customFormat="1" ht="11.25" x14ac:dyDescent="0.25">
      <c r="D176" s="150"/>
    </row>
    <row r="177" spans="4:4" s="72" customFormat="1" ht="11.25" x14ac:dyDescent="0.25">
      <c r="D177" s="150"/>
    </row>
    <row r="178" spans="4:4" s="72" customFormat="1" ht="11.25" x14ac:dyDescent="0.25">
      <c r="D178" s="150"/>
    </row>
    <row r="179" spans="4:4" s="72" customFormat="1" ht="11.25" x14ac:dyDescent="0.25">
      <c r="D179" s="150"/>
    </row>
    <row r="180" spans="4:4" s="72" customFormat="1" ht="11.25" x14ac:dyDescent="0.25">
      <c r="D180" s="150"/>
    </row>
    <row r="181" spans="4:4" s="72" customFormat="1" ht="11.25" x14ac:dyDescent="0.25">
      <c r="D181" s="150"/>
    </row>
    <row r="182" spans="4:4" s="72" customFormat="1" ht="11.25" x14ac:dyDescent="0.25">
      <c r="D182" s="150"/>
    </row>
    <row r="183" spans="4:4" s="72" customFormat="1" ht="11.25" x14ac:dyDescent="0.25">
      <c r="D183" s="150"/>
    </row>
    <row r="184" spans="4:4" s="72" customFormat="1" ht="11.25" x14ac:dyDescent="0.25">
      <c r="D184" s="150"/>
    </row>
    <row r="185" spans="4:4" s="72" customFormat="1" ht="11.25" x14ac:dyDescent="0.25">
      <c r="D185" s="150"/>
    </row>
    <row r="186" spans="4:4" s="72" customFormat="1" ht="11.25" x14ac:dyDescent="0.25">
      <c r="D186" s="150"/>
    </row>
    <row r="187" spans="4:4" s="72" customFormat="1" ht="11.25" x14ac:dyDescent="0.25">
      <c r="D187" s="150"/>
    </row>
    <row r="188" spans="4:4" s="72" customFormat="1" ht="11.25" x14ac:dyDescent="0.25">
      <c r="D188" s="150"/>
    </row>
    <row r="189" spans="4:4" s="72" customFormat="1" ht="11.25" x14ac:dyDescent="0.25">
      <c r="D189" s="150"/>
    </row>
    <row r="190" spans="4:4" s="72" customFormat="1" ht="11.25" x14ac:dyDescent="0.25">
      <c r="D190" s="150"/>
    </row>
    <row r="191" spans="4:4" s="72" customFormat="1" ht="11.25" x14ac:dyDescent="0.25">
      <c r="D191" s="150"/>
    </row>
    <row r="192" spans="4:4" s="72" customFormat="1" ht="11.25" x14ac:dyDescent="0.25">
      <c r="D192" s="150"/>
    </row>
    <row r="193" spans="4:4" s="72" customFormat="1" ht="11.25" x14ac:dyDescent="0.25">
      <c r="D193" s="150"/>
    </row>
    <row r="194" spans="4:4" s="72" customFormat="1" ht="11.25" x14ac:dyDescent="0.25">
      <c r="D194" s="150"/>
    </row>
    <row r="195" spans="4:4" s="72" customFormat="1" ht="11.25" x14ac:dyDescent="0.25">
      <c r="D195" s="150"/>
    </row>
    <row r="196" spans="4:4" s="72" customFormat="1" ht="11.25" x14ac:dyDescent="0.25">
      <c r="D196" s="150"/>
    </row>
    <row r="197" spans="4:4" s="72" customFormat="1" ht="11.25" x14ac:dyDescent="0.25">
      <c r="D197" s="150"/>
    </row>
    <row r="198" spans="4:4" s="72" customFormat="1" ht="11.25" x14ac:dyDescent="0.25">
      <c r="D198" s="150"/>
    </row>
    <row r="199" spans="4:4" s="72" customFormat="1" ht="11.25" x14ac:dyDescent="0.25">
      <c r="D199" s="150"/>
    </row>
    <row r="200" spans="4:4" s="72" customFormat="1" ht="11.25" x14ac:dyDescent="0.25">
      <c r="D200" s="150"/>
    </row>
    <row r="201" spans="4:4" s="72" customFormat="1" ht="11.25" x14ac:dyDescent="0.25">
      <c r="D201" s="150"/>
    </row>
    <row r="202" spans="4:4" s="72" customFormat="1" ht="11.25" x14ac:dyDescent="0.25">
      <c r="D202" s="150"/>
    </row>
    <row r="203" spans="4:4" s="72" customFormat="1" ht="11.25" x14ac:dyDescent="0.25">
      <c r="D203" s="150"/>
    </row>
    <row r="204" spans="4:4" s="72" customFormat="1" ht="11.25" x14ac:dyDescent="0.25">
      <c r="D204" s="150"/>
    </row>
    <row r="205" spans="4:4" s="72" customFormat="1" ht="11.25" x14ac:dyDescent="0.25">
      <c r="D205" s="150"/>
    </row>
    <row r="206" spans="4:4" s="72" customFormat="1" ht="11.25" x14ac:dyDescent="0.25">
      <c r="D206" s="150"/>
    </row>
    <row r="207" spans="4:4" s="72" customFormat="1" ht="11.25" x14ac:dyDescent="0.25">
      <c r="D207" s="150"/>
    </row>
    <row r="208" spans="4:4" s="72" customFormat="1" ht="11.25" x14ac:dyDescent="0.25">
      <c r="D208" s="150"/>
    </row>
    <row r="209" spans="4:4" s="72" customFormat="1" ht="11.25" x14ac:dyDescent="0.25">
      <c r="D209" s="150"/>
    </row>
    <row r="210" spans="4:4" s="72" customFormat="1" ht="11.25" x14ac:dyDescent="0.25">
      <c r="D210" s="150"/>
    </row>
    <row r="211" spans="4:4" s="72" customFormat="1" ht="11.25" x14ac:dyDescent="0.25">
      <c r="D211" s="150"/>
    </row>
    <row r="212" spans="4:4" s="72" customFormat="1" ht="11.25" x14ac:dyDescent="0.25">
      <c r="D212" s="150"/>
    </row>
    <row r="213" spans="4:4" s="72" customFormat="1" ht="11.25" x14ac:dyDescent="0.25">
      <c r="D213" s="150"/>
    </row>
    <row r="214" spans="4:4" s="72" customFormat="1" ht="11.25" x14ac:dyDescent="0.25">
      <c r="D214" s="150"/>
    </row>
    <row r="215" spans="4:4" s="72" customFormat="1" ht="11.25" x14ac:dyDescent="0.25">
      <c r="D215" s="150"/>
    </row>
    <row r="216" spans="4:4" s="72" customFormat="1" ht="11.25" x14ac:dyDescent="0.25">
      <c r="D216" s="150"/>
    </row>
    <row r="217" spans="4:4" s="72" customFormat="1" ht="11.25" x14ac:dyDescent="0.25">
      <c r="D217" s="150"/>
    </row>
    <row r="218" spans="4:4" s="72" customFormat="1" ht="11.25" x14ac:dyDescent="0.25">
      <c r="D218" s="150"/>
    </row>
    <row r="219" spans="4:4" s="72" customFormat="1" ht="11.25" x14ac:dyDescent="0.25">
      <c r="D219" s="150"/>
    </row>
    <row r="220" spans="4:4" s="72" customFormat="1" ht="11.25" x14ac:dyDescent="0.25">
      <c r="D220" s="150"/>
    </row>
    <row r="221" spans="4:4" s="72" customFormat="1" ht="11.25" x14ac:dyDescent="0.25">
      <c r="D221" s="150"/>
    </row>
    <row r="222" spans="4:4" s="72" customFormat="1" ht="11.25" x14ac:dyDescent="0.25">
      <c r="D222" s="150"/>
    </row>
    <row r="223" spans="4:4" s="72" customFormat="1" ht="11.25" x14ac:dyDescent="0.25">
      <c r="D223" s="150"/>
    </row>
    <row r="224" spans="4:4" s="72" customFormat="1" ht="11.25" x14ac:dyDescent="0.25">
      <c r="D224" s="150"/>
    </row>
    <row r="225" spans="4:4" s="72" customFormat="1" ht="11.25" x14ac:dyDescent="0.25">
      <c r="D225" s="150"/>
    </row>
    <row r="226" spans="4:4" s="72" customFormat="1" ht="11.25" x14ac:dyDescent="0.25">
      <c r="D226" s="150"/>
    </row>
    <row r="227" spans="4:4" s="72" customFormat="1" ht="11.25" x14ac:dyDescent="0.25">
      <c r="D227" s="150"/>
    </row>
    <row r="228" spans="4:4" s="72" customFormat="1" ht="11.25" x14ac:dyDescent="0.25">
      <c r="D228" s="150"/>
    </row>
    <row r="229" spans="4:4" s="72" customFormat="1" ht="11.25" x14ac:dyDescent="0.25">
      <c r="D229" s="150"/>
    </row>
    <row r="230" spans="4:4" s="72" customFormat="1" ht="11.25" x14ac:dyDescent="0.25">
      <c r="D230" s="150"/>
    </row>
    <row r="231" spans="4:4" s="72" customFormat="1" ht="11.25" x14ac:dyDescent="0.25">
      <c r="D231" s="150"/>
    </row>
    <row r="232" spans="4:4" s="72" customFormat="1" ht="11.25" x14ac:dyDescent="0.25">
      <c r="D232" s="150"/>
    </row>
    <row r="233" spans="4:4" s="72" customFormat="1" ht="11.25" x14ac:dyDescent="0.25">
      <c r="D233" s="150"/>
    </row>
    <row r="234" spans="4:4" s="72" customFormat="1" ht="11.25" x14ac:dyDescent="0.25">
      <c r="D234" s="150"/>
    </row>
    <row r="235" spans="4:4" s="72" customFormat="1" ht="11.25" x14ac:dyDescent="0.25">
      <c r="D235" s="150"/>
    </row>
    <row r="236" spans="4:4" s="72" customFormat="1" ht="11.25" x14ac:dyDescent="0.25">
      <c r="D236" s="150"/>
    </row>
    <row r="237" spans="4:4" s="72" customFormat="1" ht="11.25" x14ac:dyDescent="0.25">
      <c r="D237" s="150"/>
    </row>
    <row r="238" spans="4:4" s="72" customFormat="1" ht="11.25" x14ac:dyDescent="0.25">
      <c r="D238" s="150"/>
    </row>
    <row r="239" spans="4:4" s="72" customFormat="1" ht="11.25" x14ac:dyDescent="0.25">
      <c r="D239" s="150"/>
    </row>
    <row r="240" spans="4:4" s="72" customFormat="1" ht="11.25" x14ac:dyDescent="0.25">
      <c r="D240" s="150"/>
    </row>
    <row r="241" spans="4:4" s="72" customFormat="1" ht="11.25" x14ac:dyDescent="0.25">
      <c r="D241" s="150"/>
    </row>
    <row r="242" spans="4:4" s="72" customFormat="1" ht="11.25" x14ac:dyDescent="0.25">
      <c r="D242" s="150"/>
    </row>
    <row r="243" spans="4:4" s="72" customFormat="1" ht="11.25" x14ac:dyDescent="0.25">
      <c r="D243" s="150"/>
    </row>
    <row r="244" spans="4:4" s="72" customFormat="1" ht="11.25" x14ac:dyDescent="0.25">
      <c r="D244" s="150"/>
    </row>
    <row r="245" spans="4:4" s="72" customFormat="1" ht="11.25" x14ac:dyDescent="0.25">
      <c r="D245" s="150"/>
    </row>
    <row r="246" spans="4:4" s="72" customFormat="1" ht="11.25" x14ac:dyDescent="0.25">
      <c r="D246" s="150"/>
    </row>
    <row r="247" spans="4:4" s="72" customFormat="1" ht="11.25" x14ac:dyDescent="0.25">
      <c r="D247" s="150"/>
    </row>
    <row r="248" spans="4:4" s="72" customFormat="1" ht="11.25" x14ac:dyDescent="0.25">
      <c r="D248" s="150"/>
    </row>
    <row r="249" spans="4:4" s="72" customFormat="1" ht="11.25" x14ac:dyDescent="0.25">
      <c r="D249" s="150"/>
    </row>
    <row r="250" spans="4:4" s="72" customFormat="1" ht="11.25" x14ac:dyDescent="0.25">
      <c r="D250" s="150"/>
    </row>
    <row r="251" spans="4:4" s="72" customFormat="1" ht="11.25" x14ac:dyDescent="0.25">
      <c r="D251" s="150"/>
    </row>
    <row r="252" spans="4:4" s="72" customFormat="1" ht="11.25" x14ac:dyDescent="0.25">
      <c r="D252" s="150"/>
    </row>
    <row r="253" spans="4:4" s="72" customFormat="1" ht="11.25" x14ac:dyDescent="0.25">
      <c r="D253" s="150"/>
    </row>
    <row r="254" spans="4:4" s="72" customFormat="1" ht="11.25" x14ac:dyDescent="0.25">
      <c r="D254" s="150"/>
    </row>
    <row r="255" spans="4:4" s="72" customFormat="1" ht="11.25" x14ac:dyDescent="0.25">
      <c r="D255" s="150"/>
    </row>
    <row r="256" spans="4:4" s="72" customFormat="1" ht="11.25" x14ac:dyDescent="0.25">
      <c r="D256" s="150"/>
    </row>
    <row r="257" spans="4:4" s="72" customFormat="1" ht="11.25" x14ac:dyDescent="0.25">
      <c r="D257" s="150"/>
    </row>
    <row r="258" spans="4:4" s="72" customFormat="1" ht="11.25" x14ac:dyDescent="0.25">
      <c r="D258" s="150"/>
    </row>
    <row r="259" spans="4:4" s="72" customFormat="1" ht="11.25" x14ac:dyDescent="0.25">
      <c r="D259" s="150"/>
    </row>
    <row r="260" spans="4:4" s="72" customFormat="1" ht="11.25" x14ac:dyDescent="0.25">
      <c r="D260" s="150"/>
    </row>
    <row r="261" spans="4:4" s="72" customFormat="1" ht="11.25" x14ac:dyDescent="0.25">
      <c r="D261" s="150"/>
    </row>
    <row r="262" spans="4:4" s="72" customFormat="1" ht="11.25" x14ac:dyDescent="0.25">
      <c r="D262" s="150"/>
    </row>
    <row r="263" spans="4:4" s="72" customFormat="1" ht="11.25" x14ac:dyDescent="0.25">
      <c r="D263" s="150"/>
    </row>
    <row r="264" spans="4:4" s="72" customFormat="1" ht="11.25" x14ac:dyDescent="0.25">
      <c r="D264" s="150"/>
    </row>
    <row r="265" spans="4:4" s="72" customFormat="1" ht="11.25" x14ac:dyDescent="0.25">
      <c r="D265" s="150"/>
    </row>
    <row r="266" spans="4:4" s="72" customFormat="1" ht="11.25" x14ac:dyDescent="0.25">
      <c r="D266" s="150"/>
    </row>
    <row r="267" spans="4:4" s="72" customFormat="1" ht="11.25" x14ac:dyDescent="0.25">
      <c r="D267" s="150"/>
    </row>
    <row r="268" spans="4:4" s="72" customFormat="1" ht="11.25" x14ac:dyDescent="0.25">
      <c r="D268" s="150"/>
    </row>
    <row r="269" spans="4:4" s="72" customFormat="1" ht="11.25" x14ac:dyDescent="0.25">
      <c r="D269" s="150"/>
    </row>
    <row r="270" spans="4:4" s="72" customFormat="1" ht="11.25" x14ac:dyDescent="0.25">
      <c r="D270" s="150"/>
    </row>
    <row r="271" spans="4:4" s="72" customFormat="1" ht="11.25" x14ac:dyDescent="0.25">
      <c r="D271" s="150"/>
    </row>
    <row r="272" spans="4:4" s="72" customFormat="1" ht="11.25" x14ac:dyDescent="0.25">
      <c r="D272" s="150"/>
    </row>
    <row r="273" spans="4:4" s="72" customFormat="1" ht="11.25" x14ac:dyDescent="0.25">
      <c r="D273" s="150"/>
    </row>
    <row r="274" spans="4:4" s="72" customFormat="1" ht="11.25" x14ac:dyDescent="0.25">
      <c r="D274" s="150"/>
    </row>
    <row r="275" spans="4:4" s="72" customFormat="1" ht="11.25" x14ac:dyDescent="0.25">
      <c r="D275" s="150"/>
    </row>
    <row r="276" spans="4:4" s="72" customFormat="1" ht="11.25" x14ac:dyDescent="0.25">
      <c r="D276" s="150"/>
    </row>
    <row r="277" spans="4:4" s="72" customFormat="1" ht="11.25" x14ac:dyDescent="0.25">
      <c r="D277" s="150"/>
    </row>
    <row r="278" spans="4:4" s="72" customFormat="1" ht="11.25" x14ac:dyDescent="0.25">
      <c r="D278" s="150"/>
    </row>
    <row r="279" spans="4:4" s="72" customFormat="1" ht="11.25" x14ac:dyDescent="0.25">
      <c r="D279" s="150"/>
    </row>
    <row r="280" spans="4:4" s="72" customFormat="1" ht="11.25" x14ac:dyDescent="0.25">
      <c r="D280" s="150"/>
    </row>
    <row r="281" spans="4:4" s="72" customFormat="1" ht="11.25" x14ac:dyDescent="0.25">
      <c r="D281" s="150"/>
    </row>
    <row r="282" spans="4:4" s="72" customFormat="1" ht="11.25" x14ac:dyDescent="0.25">
      <c r="D282" s="150"/>
    </row>
    <row r="283" spans="4:4" s="72" customFormat="1" ht="11.25" x14ac:dyDescent="0.25">
      <c r="D283" s="150"/>
    </row>
    <row r="284" spans="4:4" s="72" customFormat="1" ht="11.25" x14ac:dyDescent="0.25">
      <c r="D284" s="150"/>
    </row>
    <row r="285" spans="4:4" s="72" customFormat="1" ht="11.25" x14ac:dyDescent="0.25">
      <c r="D285" s="150"/>
    </row>
    <row r="286" spans="4:4" s="72" customFormat="1" ht="11.25" x14ac:dyDescent="0.25">
      <c r="D286" s="150"/>
    </row>
    <row r="287" spans="4:4" s="72" customFormat="1" ht="11.25" x14ac:dyDescent="0.25">
      <c r="D287" s="150"/>
    </row>
    <row r="288" spans="4:4" s="72" customFormat="1" ht="11.25" x14ac:dyDescent="0.25">
      <c r="D288" s="150"/>
    </row>
    <row r="289" spans="4:4" s="72" customFormat="1" ht="11.25" x14ac:dyDescent="0.25">
      <c r="D289" s="150"/>
    </row>
    <row r="290" spans="4:4" s="72" customFormat="1" ht="11.25" x14ac:dyDescent="0.25">
      <c r="D290" s="150"/>
    </row>
    <row r="291" spans="4:4" s="72" customFormat="1" ht="11.25" x14ac:dyDescent="0.25">
      <c r="D291" s="150"/>
    </row>
    <row r="292" spans="4:4" s="72" customFormat="1" ht="11.25" x14ac:dyDescent="0.25">
      <c r="D292" s="150"/>
    </row>
    <row r="293" spans="4:4" s="72" customFormat="1" ht="11.25" x14ac:dyDescent="0.25">
      <c r="D293" s="150"/>
    </row>
    <row r="294" spans="4:4" s="72" customFormat="1" ht="11.25" x14ac:dyDescent="0.25">
      <c r="D294" s="150"/>
    </row>
    <row r="295" spans="4:4" s="72" customFormat="1" ht="11.25" x14ac:dyDescent="0.25">
      <c r="D295" s="150"/>
    </row>
    <row r="296" spans="4:4" s="72" customFormat="1" ht="11.25" x14ac:dyDescent="0.25">
      <c r="D296" s="150"/>
    </row>
    <row r="297" spans="4:4" s="72" customFormat="1" ht="11.25" x14ac:dyDescent="0.25">
      <c r="D297" s="150"/>
    </row>
    <row r="298" spans="4:4" s="72" customFormat="1" ht="11.25" x14ac:dyDescent="0.25">
      <c r="D298" s="150"/>
    </row>
    <row r="299" spans="4:4" s="72" customFormat="1" ht="11.25" x14ac:dyDescent="0.25">
      <c r="D299" s="150"/>
    </row>
    <row r="300" spans="4:4" s="72" customFormat="1" ht="11.25" x14ac:dyDescent="0.25">
      <c r="D300" s="150"/>
    </row>
    <row r="301" spans="4:4" s="72" customFormat="1" ht="11.25" x14ac:dyDescent="0.25">
      <c r="D301" s="150"/>
    </row>
    <row r="302" spans="4:4" s="72" customFormat="1" ht="11.25" x14ac:dyDescent="0.25">
      <c r="D302" s="150"/>
    </row>
    <row r="303" spans="4:4" s="72" customFormat="1" ht="11.25" x14ac:dyDescent="0.25">
      <c r="D303" s="150"/>
    </row>
    <row r="304" spans="4:4" s="72" customFormat="1" ht="11.25" x14ac:dyDescent="0.25">
      <c r="D304" s="150"/>
    </row>
    <row r="305" spans="4:4" s="72" customFormat="1" ht="11.25" x14ac:dyDescent="0.25">
      <c r="D305" s="150"/>
    </row>
    <row r="306" spans="4:4" s="72" customFormat="1" ht="11.25" x14ac:dyDescent="0.25">
      <c r="D306" s="150"/>
    </row>
    <row r="307" spans="4:4" s="72" customFormat="1" ht="11.25" x14ac:dyDescent="0.25">
      <c r="D307" s="150"/>
    </row>
    <row r="308" spans="4:4" s="72" customFormat="1" ht="11.25" x14ac:dyDescent="0.25">
      <c r="D308" s="150"/>
    </row>
    <row r="309" spans="4:4" s="72" customFormat="1" ht="11.25" x14ac:dyDescent="0.25">
      <c r="D309" s="150"/>
    </row>
    <row r="310" spans="4:4" s="72" customFormat="1" ht="11.25" x14ac:dyDescent="0.25">
      <c r="D310" s="150"/>
    </row>
    <row r="311" spans="4:4" s="72" customFormat="1" ht="11.25" x14ac:dyDescent="0.25">
      <c r="D311" s="150"/>
    </row>
    <row r="312" spans="4:4" s="72" customFormat="1" ht="11.25" x14ac:dyDescent="0.25">
      <c r="D312" s="150"/>
    </row>
    <row r="313" spans="4:4" s="72" customFormat="1" ht="11.25" x14ac:dyDescent="0.25">
      <c r="D313" s="150"/>
    </row>
    <row r="314" spans="4:4" s="72" customFormat="1" ht="11.25" x14ac:dyDescent="0.25">
      <c r="D314" s="150"/>
    </row>
    <row r="315" spans="4:4" s="72" customFormat="1" ht="11.25" x14ac:dyDescent="0.25">
      <c r="D315" s="150"/>
    </row>
    <row r="316" spans="4:4" s="72" customFormat="1" ht="11.25" x14ac:dyDescent="0.25">
      <c r="D316" s="150"/>
    </row>
    <row r="317" spans="4:4" s="72" customFormat="1" ht="11.25" x14ac:dyDescent="0.25">
      <c r="D317" s="150"/>
    </row>
    <row r="318" spans="4:4" s="72" customFormat="1" ht="11.25" x14ac:dyDescent="0.25">
      <c r="D318" s="150"/>
    </row>
    <row r="319" spans="4:4" s="72" customFormat="1" ht="11.25" x14ac:dyDescent="0.25">
      <c r="D319" s="150"/>
    </row>
    <row r="320" spans="4:4" s="72" customFormat="1" ht="11.25" x14ac:dyDescent="0.25">
      <c r="D320" s="150"/>
    </row>
    <row r="321" spans="4:4" s="72" customFormat="1" ht="11.25" x14ac:dyDescent="0.25">
      <c r="D321" s="150"/>
    </row>
    <row r="322" spans="4:4" s="72" customFormat="1" ht="11.25" x14ac:dyDescent="0.25">
      <c r="D322" s="150"/>
    </row>
    <row r="323" spans="4:4" s="72" customFormat="1" ht="11.25" x14ac:dyDescent="0.25">
      <c r="D323" s="150"/>
    </row>
    <row r="324" spans="4:4" s="72" customFormat="1" ht="11.25" x14ac:dyDescent="0.25">
      <c r="D324" s="150"/>
    </row>
    <row r="325" spans="4:4" s="72" customFormat="1" ht="11.25" x14ac:dyDescent="0.25">
      <c r="D325" s="150"/>
    </row>
    <row r="326" spans="4:4" s="72" customFormat="1" ht="11.25" x14ac:dyDescent="0.25">
      <c r="D326" s="150"/>
    </row>
    <row r="327" spans="4:4" s="72" customFormat="1" ht="11.25" x14ac:dyDescent="0.25">
      <c r="D327" s="150"/>
    </row>
    <row r="328" spans="4:4" s="72" customFormat="1" ht="11.25" x14ac:dyDescent="0.25">
      <c r="D328" s="150"/>
    </row>
    <row r="329" spans="4:4" s="72" customFormat="1" ht="11.25" x14ac:dyDescent="0.25">
      <c r="D329" s="150"/>
    </row>
    <row r="330" spans="4:4" s="72" customFormat="1" ht="11.25" x14ac:dyDescent="0.25">
      <c r="D330" s="150"/>
    </row>
    <row r="331" spans="4:4" s="72" customFormat="1" ht="11.25" x14ac:dyDescent="0.25">
      <c r="D331" s="150"/>
    </row>
    <row r="332" spans="4:4" s="72" customFormat="1" ht="11.25" x14ac:dyDescent="0.25">
      <c r="D332" s="150"/>
    </row>
    <row r="333" spans="4:4" s="72" customFormat="1" ht="11.25" x14ac:dyDescent="0.25">
      <c r="D333" s="150"/>
    </row>
    <row r="334" spans="4:4" s="72" customFormat="1" ht="11.25" x14ac:dyDescent="0.25">
      <c r="D334" s="150"/>
    </row>
    <row r="335" spans="4:4" s="72" customFormat="1" ht="11.25" x14ac:dyDescent="0.25">
      <c r="D335" s="150"/>
    </row>
    <row r="336" spans="4:4" s="72" customFormat="1" ht="11.25" x14ac:dyDescent="0.25">
      <c r="D336" s="150"/>
    </row>
    <row r="337" spans="4:4" s="72" customFormat="1" ht="11.25" x14ac:dyDescent="0.25">
      <c r="D337" s="150"/>
    </row>
    <row r="338" spans="4:4" s="72" customFormat="1" ht="11.25" x14ac:dyDescent="0.25">
      <c r="D338" s="150"/>
    </row>
    <row r="339" spans="4:4" s="72" customFormat="1" ht="11.25" x14ac:dyDescent="0.25">
      <c r="D339" s="150"/>
    </row>
    <row r="340" spans="4:4" s="72" customFormat="1" ht="11.25" x14ac:dyDescent="0.25">
      <c r="D340" s="150"/>
    </row>
    <row r="341" spans="4:4" s="72" customFormat="1" ht="11.25" x14ac:dyDescent="0.25">
      <c r="D341" s="150"/>
    </row>
    <row r="342" spans="4:4" s="72" customFormat="1" ht="11.25" x14ac:dyDescent="0.25">
      <c r="D342" s="150"/>
    </row>
    <row r="343" spans="4:4" s="72" customFormat="1" ht="11.25" x14ac:dyDescent="0.25">
      <c r="D343" s="150"/>
    </row>
    <row r="344" spans="4:4" s="72" customFormat="1" ht="11.25" x14ac:dyDescent="0.25">
      <c r="D344" s="150"/>
    </row>
    <row r="345" spans="4:4" s="72" customFormat="1" ht="11.25" x14ac:dyDescent="0.25">
      <c r="D345" s="150"/>
    </row>
    <row r="346" spans="4:4" s="72" customFormat="1" ht="11.25" x14ac:dyDescent="0.25">
      <c r="D346" s="150"/>
    </row>
    <row r="347" spans="4:4" s="72" customFormat="1" ht="11.25" x14ac:dyDescent="0.25">
      <c r="D347" s="150"/>
    </row>
    <row r="348" spans="4:4" s="72" customFormat="1" ht="11.25" x14ac:dyDescent="0.25">
      <c r="D348" s="150"/>
    </row>
    <row r="349" spans="4:4" s="72" customFormat="1" ht="11.25" x14ac:dyDescent="0.25">
      <c r="D349" s="150"/>
    </row>
    <row r="350" spans="4:4" s="72" customFormat="1" ht="11.25" x14ac:dyDescent="0.25">
      <c r="D350" s="150"/>
    </row>
    <row r="351" spans="4:4" s="72" customFormat="1" ht="11.25" x14ac:dyDescent="0.25">
      <c r="D351" s="150"/>
    </row>
    <row r="352" spans="4:4" s="72" customFormat="1" ht="11.25" x14ac:dyDescent="0.25">
      <c r="D352" s="150"/>
    </row>
    <row r="353" spans="4:4" s="72" customFormat="1" ht="11.25" x14ac:dyDescent="0.25">
      <c r="D353" s="150"/>
    </row>
    <row r="354" spans="4:4" s="72" customFormat="1" ht="11.25" x14ac:dyDescent="0.25">
      <c r="D354" s="150"/>
    </row>
    <row r="355" spans="4:4" s="72" customFormat="1" ht="11.25" x14ac:dyDescent="0.25">
      <c r="D355" s="150"/>
    </row>
    <row r="356" spans="4:4" s="72" customFormat="1" ht="11.25" x14ac:dyDescent="0.25">
      <c r="D356" s="150"/>
    </row>
    <row r="357" spans="4:4" s="72" customFormat="1" ht="11.25" x14ac:dyDescent="0.25">
      <c r="D357" s="150"/>
    </row>
    <row r="358" spans="4:4" s="72" customFormat="1" ht="11.25" x14ac:dyDescent="0.25">
      <c r="D358" s="150"/>
    </row>
    <row r="359" spans="4:4" s="72" customFormat="1" ht="11.25" x14ac:dyDescent="0.25">
      <c r="D359" s="150"/>
    </row>
    <row r="360" spans="4:4" s="72" customFormat="1" ht="11.25" x14ac:dyDescent="0.25">
      <c r="D360" s="150"/>
    </row>
    <row r="361" spans="4:4" s="72" customFormat="1" ht="11.25" x14ac:dyDescent="0.25">
      <c r="D361" s="150"/>
    </row>
    <row r="362" spans="4:4" s="72" customFormat="1" ht="11.25" x14ac:dyDescent="0.25">
      <c r="D362" s="150"/>
    </row>
    <row r="363" spans="4:4" s="72" customFormat="1" ht="11.25" x14ac:dyDescent="0.25">
      <c r="D363" s="150"/>
    </row>
    <row r="364" spans="4:4" s="72" customFormat="1" ht="11.25" x14ac:dyDescent="0.25">
      <c r="D364" s="150"/>
    </row>
    <row r="365" spans="4:4" s="72" customFormat="1" ht="11.25" x14ac:dyDescent="0.25">
      <c r="D365" s="150"/>
    </row>
    <row r="366" spans="4:4" s="72" customFormat="1" ht="11.25" x14ac:dyDescent="0.25">
      <c r="D366" s="150"/>
    </row>
    <row r="367" spans="4:4" s="72" customFormat="1" ht="11.25" x14ac:dyDescent="0.25">
      <c r="D367" s="150"/>
    </row>
    <row r="368" spans="4:4" s="72" customFormat="1" ht="11.25" x14ac:dyDescent="0.25">
      <c r="D368" s="150"/>
    </row>
    <row r="369" spans="4:4" s="72" customFormat="1" ht="11.25" x14ac:dyDescent="0.25">
      <c r="D369" s="150"/>
    </row>
    <row r="370" spans="4:4" s="72" customFormat="1" ht="11.25" x14ac:dyDescent="0.25">
      <c r="D370" s="150"/>
    </row>
    <row r="371" spans="4:4" s="72" customFormat="1" ht="11.25" x14ac:dyDescent="0.25">
      <c r="D371" s="150"/>
    </row>
    <row r="372" spans="4:4" s="72" customFormat="1" ht="11.25" x14ac:dyDescent="0.25">
      <c r="D372" s="150"/>
    </row>
    <row r="373" spans="4:4" s="72" customFormat="1" ht="11.25" x14ac:dyDescent="0.25">
      <c r="D373" s="150"/>
    </row>
    <row r="374" spans="4:4" s="72" customFormat="1" ht="11.25" x14ac:dyDescent="0.25">
      <c r="D374" s="150"/>
    </row>
    <row r="375" spans="4:4" s="72" customFormat="1" ht="11.25" x14ac:dyDescent="0.25">
      <c r="D375" s="150"/>
    </row>
    <row r="376" spans="4:4" s="72" customFormat="1" ht="11.25" x14ac:dyDescent="0.25">
      <c r="D376" s="150"/>
    </row>
    <row r="377" spans="4:4" s="72" customFormat="1" ht="11.25" x14ac:dyDescent="0.25">
      <c r="D377" s="150"/>
    </row>
    <row r="378" spans="4:4" s="72" customFormat="1" ht="11.25" x14ac:dyDescent="0.25">
      <c r="D378" s="150"/>
    </row>
    <row r="379" spans="4:4" s="72" customFormat="1" ht="11.25" x14ac:dyDescent="0.25">
      <c r="D379" s="150"/>
    </row>
    <row r="380" spans="4:4" s="72" customFormat="1" ht="11.25" x14ac:dyDescent="0.25">
      <c r="D380" s="150"/>
    </row>
    <row r="381" spans="4:4" s="72" customFormat="1" ht="11.25" x14ac:dyDescent="0.25">
      <c r="D381" s="150"/>
    </row>
    <row r="382" spans="4:4" s="72" customFormat="1" ht="11.25" x14ac:dyDescent="0.25">
      <c r="D382" s="150"/>
    </row>
    <row r="383" spans="4:4" s="72" customFormat="1" ht="11.25" x14ac:dyDescent="0.25">
      <c r="D383" s="150"/>
    </row>
    <row r="384" spans="4:4" s="72" customFormat="1" ht="11.25" x14ac:dyDescent="0.25">
      <c r="D384" s="150"/>
    </row>
    <row r="385" spans="4:4" s="72" customFormat="1" ht="11.25" x14ac:dyDescent="0.25">
      <c r="D385" s="150"/>
    </row>
    <row r="386" spans="4:4" s="72" customFormat="1" ht="11.25" x14ac:dyDescent="0.25">
      <c r="D386" s="150"/>
    </row>
    <row r="387" spans="4:4" s="72" customFormat="1" ht="11.25" x14ac:dyDescent="0.25">
      <c r="D387" s="150"/>
    </row>
    <row r="388" spans="4:4" s="72" customFormat="1" ht="11.25" x14ac:dyDescent="0.25">
      <c r="D388" s="150"/>
    </row>
    <row r="389" spans="4:4" s="72" customFormat="1" ht="11.25" x14ac:dyDescent="0.25">
      <c r="D389" s="150"/>
    </row>
    <row r="390" spans="4:4" s="72" customFormat="1" ht="11.25" x14ac:dyDescent="0.25">
      <c r="D390" s="150"/>
    </row>
    <row r="391" spans="4:4" s="72" customFormat="1" ht="11.25" x14ac:dyDescent="0.25">
      <c r="D391" s="150"/>
    </row>
    <row r="392" spans="4:4" s="72" customFormat="1" ht="11.25" x14ac:dyDescent="0.25">
      <c r="D392" s="150"/>
    </row>
    <row r="393" spans="4:4" s="72" customFormat="1" ht="11.25" x14ac:dyDescent="0.25">
      <c r="D393" s="150"/>
    </row>
    <row r="394" spans="4:4" s="72" customFormat="1" ht="11.25" x14ac:dyDescent="0.25">
      <c r="D394" s="150"/>
    </row>
    <row r="395" spans="4:4" s="72" customFormat="1" ht="11.25" x14ac:dyDescent="0.25">
      <c r="D395" s="150"/>
    </row>
    <row r="396" spans="4:4" s="72" customFormat="1" ht="11.25" x14ac:dyDescent="0.25">
      <c r="D396" s="150"/>
    </row>
    <row r="397" spans="4:4" s="72" customFormat="1" ht="11.25" x14ac:dyDescent="0.25">
      <c r="D397" s="150"/>
    </row>
    <row r="398" spans="4:4" s="72" customFormat="1" ht="11.25" x14ac:dyDescent="0.25">
      <c r="D398" s="150"/>
    </row>
    <row r="399" spans="4:4" s="72" customFormat="1" ht="11.25" x14ac:dyDescent="0.25">
      <c r="D399" s="150"/>
    </row>
    <row r="400" spans="4:4" s="72" customFormat="1" ht="11.25" x14ac:dyDescent="0.25">
      <c r="D400" s="150"/>
    </row>
    <row r="401" spans="4:4" s="72" customFormat="1" ht="11.25" x14ac:dyDescent="0.25">
      <c r="D401" s="150"/>
    </row>
    <row r="402" spans="4:4" s="72" customFormat="1" ht="11.25" x14ac:dyDescent="0.25">
      <c r="D402" s="150"/>
    </row>
    <row r="403" spans="4:4" s="72" customFormat="1" ht="11.25" x14ac:dyDescent="0.25">
      <c r="D403" s="150"/>
    </row>
    <row r="404" spans="4:4" s="72" customFormat="1" ht="11.25" x14ac:dyDescent="0.25">
      <c r="D404" s="150"/>
    </row>
    <row r="405" spans="4:4" s="72" customFormat="1" ht="11.25" x14ac:dyDescent="0.25">
      <c r="D405" s="150"/>
    </row>
    <row r="406" spans="4:4" s="72" customFormat="1" ht="11.25" x14ac:dyDescent="0.25">
      <c r="D406" s="150"/>
    </row>
    <row r="407" spans="4:4" s="72" customFormat="1" ht="11.25" x14ac:dyDescent="0.25">
      <c r="D407" s="150"/>
    </row>
    <row r="408" spans="4:4" s="72" customFormat="1" ht="11.25" x14ac:dyDescent="0.25">
      <c r="D408" s="150"/>
    </row>
    <row r="409" spans="4:4" s="72" customFormat="1" ht="11.25" x14ac:dyDescent="0.25">
      <c r="D409" s="150"/>
    </row>
    <row r="410" spans="4:4" s="72" customFormat="1" ht="11.25" x14ac:dyDescent="0.25">
      <c r="D410" s="150"/>
    </row>
    <row r="411" spans="4:4" s="72" customFormat="1" ht="11.25" x14ac:dyDescent="0.25">
      <c r="D411" s="150"/>
    </row>
    <row r="412" spans="4:4" s="72" customFormat="1" ht="11.25" x14ac:dyDescent="0.25">
      <c r="D412" s="150"/>
    </row>
    <row r="413" spans="4:4" s="72" customFormat="1" ht="11.25" x14ac:dyDescent="0.25">
      <c r="D413" s="150"/>
    </row>
    <row r="414" spans="4:4" s="72" customFormat="1" ht="11.25" x14ac:dyDescent="0.25">
      <c r="D414" s="150"/>
    </row>
    <row r="415" spans="4:4" s="72" customFormat="1" ht="11.25" x14ac:dyDescent="0.25">
      <c r="D415" s="150"/>
    </row>
    <row r="416" spans="4:4" s="72" customFormat="1" ht="11.25" x14ac:dyDescent="0.25">
      <c r="D416" s="150"/>
    </row>
    <row r="417" spans="4:4" s="72" customFormat="1" ht="11.25" x14ac:dyDescent="0.25">
      <c r="D417" s="150"/>
    </row>
    <row r="418" spans="4:4" s="72" customFormat="1" ht="11.25" x14ac:dyDescent="0.25">
      <c r="D418" s="150"/>
    </row>
    <row r="419" spans="4:4" s="72" customFormat="1" ht="11.25" x14ac:dyDescent="0.25">
      <c r="D419" s="150"/>
    </row>
    <row r="420" spans="4:4" s="72" customFormat="1" ht="11.25" x14ac:dyDescent="0.25">
      <c r="D420" s="150"/>
    </row>
    <row r="421" spans="4:4" s="72" customFormat="1" ht="11.25" x14ac:dyDescent="0.25">
      <c r="D421" s="150"/>
    </row>
    <row r="422" spans="4:4" s="72" customFormat="1" ht="11.25" x14ac:dyDescent="0.25">
      <c r="D422" s="150"/>
    </row>
    <row r="423" spans="4:4" s="72" customFormat="1" ht="11.25" x14ac:dyDescent="0.25">
      <c r="D423" s="150"/>
    </row>
    <row r="424" spans="4:4" s="72" customFormat="1" ht="11.25" x14ac:dyDescent="0.25">
      <c r="D424" s="150"/>
    </row>
    <row r="425" spans="4:4" s="72" customFormat="1" ht="11.25" x14ac:dyDescent="0.25">
      <c r="D425" s="150"/>
    </row>
    <row r="426" spans="4:4" s="72" customFormat="1" ht="11.25" x14ac:dyDescent="0.25">
      <c r="D426" s="150"/>
    </row>
    <row r="427" spans="4:4" s="72" customFormat="1" ht="11.25" x14ac:dyDescent="0.25">
      <c r="D427" s="150"/>
    </row>
    <row r="428" spans="4:4" s="72" customFormat="1" ht="11.25" x14ac:dyDescent="0.25">
      <c r="D428" s="150"/>
    </row>
    <row r="429" spans="4:4" s="72" customFormat="1" ht="11.25" x14ac:dyDescent="0.25">
      <c r="D429" s="150"/>
    </row>
    <row r="430" spans="4:4" s="72" customFormat="1" ht="11.25" x14ac:dyDescent="0.25">
      <c r="D430" s="150"/>
    </row>
    <row r="431" spans="4:4" s="72" customFormat="1" ht="11.25" x14ac:dyDescent="0.25">
      <c r="D431" s="150"/>
    </row>
    <row r="432" spans="4:4" s="72" customFormat="1" ht="11.25" x14ac:dyDescent="0.25">
      <c r="D432" s="150"/>
    </row>
    <row r="433" spans="4:4" s="72" customFormat="1" ht="11.25" x14ac:dyDescent="0.25">
      <c r="D433" s="150"/>
    </row>
    <row r="434" spans="4:4" s="72" customFormat="1" ht="11.25" x14ac:dyDescent="0.25">
      <c r="D434" s="150"/>
    </row>
    <row r="435" spans="4:4" s="72" customFormat="1" ht="11.25" x14ac:dyDescent="0.25">
      <c r="D435" s="150"/>
    </row>
    <row r="436" spans="4:4" s="72" customFormat="1" ht="11.25" x14ac:dyDescent="0.25">
      <c r="D436" s="150"/>
    </row>
    <row r="437" spans="4:4" s="72" customFormat="1" ht="11.25" x14ac:dyDescent="0.25">
      <c r="D437" s="150"/>
    </row>
    <row r="438" spans="4:4" s="72" customFormat="1" ht="11.25" x14ac:dyDescent="0.25">
      <c r="D438" s="150"/>
    </row>
    <row r="439" spans="4:4" s="72" customFormat="1" ht="11.25" x14ac:dyDescent="0.25">
      <c r="D439" s="150"/>
    </row>
    <row r="440" spans="4:4" s="72" customFormat="1" ht="11.25" x14ac:dyDescent="0.25">
      <c r="D440" s="150"/>
    </row>
    <row r="441" spans="4:4" s="72" customFormat="1" ht="11.25" x14ac:dyDescent="0.25">
      <c r="D441" s="150"/>
    </row>
    <row r="442" spans="4:4" s="72" customFormat="1" ht="11.25" x14ac:dyDescent="0.25">
      <c r="D442" s="150"/>
    </row>
    <row r="443" spans="4:4" s="72" customFormat="1" ht="11.25" x14ac:dyDescent="0.25">
      <c r="D443" s="150"/>
    </row>
    <row r="444" spans="4:4" s="72" customFormat="1" ht="11.25" x14ac:dyDescent="0.25">
      <c r="D444" s="150"/>
    </row>
    <row r="445" spans="4:4" s="72" customFormat="1" ht="11.25" x14ac:dyDescent="0.25">
      <c r="D445" s="150"/>
    </row>
    <row r="446" spans="4:4" s="72" customFormat="1" ht="11.25" x14ac:dyDescent="0.25">
      <c r="D446" s="150"/>
    </row>
    <row r="447" spans="4:4" s="72" customFormat="1" ht="11.25" x14ac:dyDescent="0.25">
      <c r="D447" s="150"/>
    </row>
    <row r="448" spans="4:4" s="72" customFormat="1" ht="11.25" x14ac:dyDescent="0.25">
      <c r="D448" s="150"/>
    </row>
    <row r="449" spans="1:193" s="72" customFormat="1" ht="11.25" x14ac:dyDescent="0.25">
      <c r="D449" s="150"/>
    </row>
    <row r="450" spans="1:193" s="72" customFormat="1" ht="11.25" x14ac:dyDescent="0.25">
      <c r="D450" s="150"/>
    </row>
    <row r="451" spans="1:193" s="72" customFormat="1" ht="11.25" x14ac:dyDescent="0.25">
      <c r="D451" s="150"/>
    </row>
    <row r="452" spans="1:193" x14ac:dyDescent="0.25">
      <c r="A452" s="72"/>
      <c r="B452" s="72"/>
      <c r="C452" s="72"/>
      <c r="D452" s="150"/>
      <c r="E452" s="72"/>
      <c r="F452" s="72"/>
      <c r="G452" s="72"/>
      <c r="H452" s="72"/>
      <c r="I452" s="72"/>
      <c r="J452" s="72"/>
      <c r="K452" s="7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</row>
    <row r="453" spans="1:193" x14ac:dyDescent="0.25">
      <c r="A453" s="72"/>
      <c r="B453" s="72"/>
      <c r="C453" s="72"/>
      <c r="D453" s="150"/>
      <c r="E453" s="72"/>
      <c r="F453" s="72"/>
      <c r="G453" s="72"/>
      <c r="H453" s="72"/>
      <c r="I453" s="72"/>
      <c r="J453" s="72"/>
      <c r="K453" s="72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</row>
    <row r="454" spans="1:193" x14ac:dyDescent="0.25">
      <c r="A454" s="72"/>
      <c r="B454" s="72"/>
      <c r="C454" s="72"/>
      <c r="D454" s="150"/>
      <c r="E454" s="72"/>
      <c r="F454" s="72"/>
      <c r="G454" s="72"/>
      <c r="H454" s="72"/>
      <c r="I454" s="72"/>
      <c r="J454" s="72"/>
      <c r="K454" s="72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</row>
    <row r="455" spans="1:193" x14ac:dyDescent="0.25">
      <c r="A455" s="72"/>
      <c r="B455" s="72"/>
      <c r="C455" s="72"/>
      <c r="D455" s="150"/>
      <c r="E455" s="72"/>
      <c r="F455" s="72"/>
      <c r="G455" s="72"/>
      <c r="H455" s="72"/>
      <c r="I455" s="72"/>
      <c r="J455" s="72"/>
      <c r="K455" s="72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</row>
    <row r="456" spans="1:193" x14ac:dyDescent="0.25">
      <c r="A456" s="72"/>
      <c r="B456" s="72"/>
      <c r="C456" s="72"/>
      <c r="D456" s="150"/>
      <c r="E456" s="72"/>
      <c r="F456" s="72"/>
      <c r="G456" s="72"/>
      <c r="H456" s="72"/>
      <c r="I456" s="72"/>
      <c r="J456" s="72"/>
      <c r="K456" s="72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</row>
  </sheetData>
  <autoFilter ref="A2:K6" xr:uid="{00000000-0009-0000-0000-000004000000}">
    <filterColumn colId="1" showButton="0"/>
    <filterColumn colId="2" showButton="0"/>
    <filterColumn colId="3" showButton="0"/>
  </autoFilter>
  <mergeCells count="137">
    <mergeCell ref="J43:K43"/>
    <mergeCell ref="J44:K44"/>
    <mergeCell ref="J45:K45"/>
    <mergeCell ref="J38:K38"/>
    <mergeCell ref="J39:K39"/>
    <mergeCell ref="J40:K40"/>
    <mergeCell ref="J46:K46"/>
    <mergeCell ref="H48:I48"/>
    <mergeCell ref="H49:I49"/>
    <mergeCell ref="J49:K49"/>
    <mergeCell ref="H42:I42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H30:I30"/>
    <mergeCell ref="H31:I31"/>
    <mergeCell ref="H32:I32"/>
    <mergeCell ref="H33:I33"/>
    <mergeCell ref="J47:K47"/>
    <mergeCell ref="J48:K48"/>
    <mergeCell ref="J41:K41"/>
    <mergeCell ref="J42:K42"/>
    <mergeCell ref="J36:K36"/>
    <mergeCell ref="J37:K37"/>
    <mergeCell ref="J31:K31"/>
    <mergeCell ref="J32:K32"/>
    <mergeCell ref="J33:K33"/>
    <mergeCell ref="J34:K34"/>
    <mergeCell ref="J35:K35"/>
    <mergeCell ref="H43:I43"/>
    <mergeCell ref="H44:I44"/>
    <mergeCell ref="H45:I45"/>
    <mergeCell ref="H46:I46"/>
    <mergeCell ref="H47:I47"/>
    <mergeCell ref="H40:I40"/>
    <mergeCell ref="C49:G49"/>
    <mergeCell ref="H17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C30:G30"/>
    <mergeCell ref="C31:G31"/>
    <mergeCell ref="C32:G32"/>
    <mergeCell ref="C33:G33"/>
    <mergeCell ref="C34:G34"/>
    <mergeCell ref="H35:I35"/>
    <mergeCell ref="H29:I29"/>
    <mergeCell ref="H41:I41"/>
    <mergeCell ref="H34:I34"/>
    <mergeCell ref="H36:I36"/>
    <mergeCell ref="H37:I37"/>
    <mergeCell ref="H38:I38"/>
    <mergeCell ref="C25:G25"/>
    <mergeCell ref="C26:G26"/>
    <mergeCell ref="C27:G27"/>
    <mergeCell ref="C28:G28"/>
    <mergeCell ref="C29:G29"/>
    <mergeCell ref="C41:G41"/>
    <mergeCell ref="C36:G36"/>
    <mergeCell ref="C37:G37"/>
    <mergeCell ref="C38:G38"/>
    <mergeCell ref="C39:G39"/>
    <mergeCell ref="C40:G40"/>
    <mergeCell ref="C35:G35"/>
    <mergeCell ref="C46:G46"/>
    <mergeCell ref="C47:G47"/>
    <mergeCell ref="A48:B48"/>
    <mergeCell ref="A43:B43"/>
    <mergeCell ref="A44:B44"/>
    <mergeCell ref="A45:B45"/>
    <mergeCell ref="A47:B47"/>
    <mergeCell ref="C43:G43"/>
    <mergeCell ref="C44:G44"/>
    <mergeCell ref="C45:G45"/>
    <mergeCell ref="C48:G48"/>
    <mergeCell ref="A37:B37"/>
    <mergeCell ref="A38:B38"/>
    <mergeCell ref="A39:B39"/>
    <mergeCell ref="A40:B40"/>
    <mergeCell ref="A41:B41"/>
    <mergeCell ref="A42:B42"/>
    <mergeCell ref="A25:B25"/>
    <mergeCell ref="A26:B26"/>
    <mergeCell ref="A27:B27"/>
    <mergeCell ref="A28:B28"/>
    <mergeCell ref="A29:B29"/>
    <mergeCell ref="A33:B33"/>
    <mergeCell ref="C17:G18"/>
    <mergeCell ref="C19:G19"/>
    <mergeCell ref="C20:G20"/>
    <mergeCell ref="C21:G21"/>
    <mergeCell ref="C22:G22"/>
    <mergeCell ref="C23:G23"/>
    <mergeCell ref="C24:G24"/>
    <mergeCell ref="B12:G12"/>
    <mergeCell ref="A17:B18"/>
    <mergeCell ref="A19:B19"/>
    <mergeCell ref="A1:K1"/>
    <mergeCell ref="A46:B46"/>
    <mergeCell ref="A14:I14"/>
    <mergeCell ref="A7:K7"/>
    <mergeCell ref="A16:K16"/>
    <mergeCell ref="A20:B20"/>
    <mergeCell ref="A21:B21"/>
    <mergeCell ref="A22:B22"/>
    <mergeCell ref="A23:B23"/>
    <mergeCell ref="A24:B24"/>
    <mergeCell ref="A30:B30"/>
    <mergeCell ref="A31:B31"/>
    <mergeCell ref="A32:B32"/>
    <mergeCell ref="A34:B34"/>
    <mergeCell ref="A35:B35"/>
    <mergeCell ref="A36:B36"/>
    <mergeCell ref="K9:K13"/>
    <mergeCell ref="A5:G5"/>
    <mergeCell ref="B2:E2"/>
    <mergeCell ref="B4:E4"/>
    <mergeCell ref="B3:E3"/>
    <mergeCell ref="J17:K18"/>
    <mergeCell ref="H39:I39"/>
    <mergeCell ref="C42:G42"/>
  </mergeCells>
  <dataValidations disablePrompts="1" count="1">
    <dataValidation type="decimal" operator="greaterThanOrEqual" allowBlank="1" showInputMessage="1" showErrorMessage="1" sqref="J12" xr:uid="{00000000-0002-0000-0400-000000000000}">
      <formula1>0</formula1>
    </dataValidation>
  </dataValidations>
  <pageMargins left="0.43307086614173229" right="0.15748031496062992" top="0.47244094488188981" bottom="0.27559055118110237" header="0.27559055118110237" footer="0.15748031496062992"/>
  <pageSetup paperSize="9" scale="72" orientation="portrait" r:id="rId1"/>
  <headerFooter>
    <oddHeader>&amp;C&amp;"-,Negrito"PLANILHA DE COMPOSIÇÃO DE CUSTOSCUSTO RESUMIDO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GK458"/>
  <sheetViews>
    <sheetView showGridLines="0" workbookViewId="0">
      <pane ySplit="4" topLeftCell="A5" activePane="bottomLeft" state="frozen"/>
      <selection sqref="A1:H1"/>
      <selection pane="bottomLeft" sqref="A1:H1"/>
    </sheetView>
  </sheetViews>
  <sheetFormatPr defaultRowHeight="15" x14ac:dyDescent="0.25"/>
  <cols>
    <col min="1" max="1" width="7" customWidth="1"/>
    <col min="2" max="2" width="39" customWidth="1"/>
    <col min="3" max="3" width="10.85546875" bestFit="1" customWidth="1"/>
    <col min="4" max="4" width="5" style="151" customWidth="1"/>
    <col min="5" max="5" width="4.28515625" customWidth="1"/>
    <col min="6" max="6" width="12.85546875" bestFit="1" customWidth="1"/>
    <col min="7" max="7" width="11" customWidth="1"/>
    <col min="8" max="8" width="8.5703125" bestFit="1" customWidth="1"/>
    <col min="9" max="9" width="14" customWidth="1"/>
    <col min="10" max="10" width="12" customWidth="1"/>
    <col min="11" max="11" width="13.7109375" customWidth="1"/>
    <col min="12" max="12" width="10.85546875" style="72" customWidth="1"/>
    <col min="13" max="13" width="11.42578125" style="72" bestFit="1" customWidth="1"/>
    <col min="14" max="14" width="9.140625" style="72"/>
    <col min="15" max="15" width="10.5703125" style="72" bestFit="1" customWidth="1"/>
    <col min="16" max="193" width="9.140625" style="72"/>
  </cols>
  <sheetData>
    <row r="1" spans="1:193" ht="14.45" customHeight="1" x14ac:dyDescent="0.25">
      <c r="B1" s="238" t="s">
        <v>228</v>
      </c>
      <c r="C1" s="485" t="s">
        <v>130</v>
      </c>
      <c r="D1" s="486"/>
      <c r="E1" s="486"/>
      <c r="F1" s="486"/>
      <c r="G1" s="486"/>
      <c r="H1" s="487"/>
    </row>
    <row r="2" spans="1:193" ht="6.6" customHeight="1" x14ac:dyDescent="0.25"/>
    <row r="3" spans="1:193" x14ac:dyDescent="0.25">
      <c r="A3" s="448" t="s">
        <v>207</v>
      </c>
      <c r="B3" s="449"/>
      <c r="C3" s="449"/>
      <c r="D3" s="449"/>
      <c r="E3" s="449"/>
      <c r="F3" s="449"/>
      <c r="G3" s="449"/>
      <c r="H3" s="449"/>
      <c r="I3" s="449"/>
      <c r="J3" s="449"/>
      <c r="K3" s="450"/>
    </row>
    <row r="4" spans="1:193" ht="24" customHeight="1" x14ac:dyDescent="0.25">
      <c r="A4" s="120" t="s">
        <v>133</v>
      </c>
      <c r="B4" s="420" t="s">
        <v>134</v>
      </c>
      <c r="C4" s="421"/>
      <c r="D4" s="421"/>
      <c r="E4" s="422"/>
      <c r="F4" s="121" t="s">
        <v>135</v>
      </c>
      <c r="G4" s="121" t="s">
        <v>137</v>
      </c>
      <c r="H4" s="119" t="s">
        <v>208</v>
      </c>
      <c r="I4" s="121" t="s">
        <v>209</v>
      </c>
      <c r="J4" s="122" t="s">
        <v>110</v>
      </c>
      <c r="K4" s="122" t="s">
        <v>210</v>
      </c>
    </row>
    <row r="5" spans="1:193" ht="15" customHeight="1" x14ac:dyDescent="0.25">
      <c r="A5" s="73">
        <v>550652</v>
      </c>
      <c r="B5" s="463" t="str">
        <f>VLOOKUP(A5,'Tabela de Códigos e Valores'!A:B,2,FALSE)</f>
        <v>Prestação de Serviços de Copeiro/Copeira - 44 horas/semanais - segunda a sexta-feira</v>
      </c>
      <c r="C5" s="464"/>
      <c r="D5" s="464"/>
      <c r="E5" s="465"/>
      <c r="F5" s="113" t="str">
        <f>VLOOKUP($A5,'Tabela de Códigos e Valores'!$A:$K,5,FALSE)</f>
        <v>Posto</v>
      </c>
      <c r="G5" s="113" t="str">
        <f>VLOOKUP($A5,'Tabela de Códigos e Valores'!$A:$K,6,FALSE)</f>
        <v>Mensal</v>
      </c>
      <c r="H5" s="242">
        <f>SUMIFS('Relatório Custo'!$K:$K,'Relatório Custo'!$C:$C,$A5,'Relatório Custo'!$B:$B,'Custo  Resumido por local'!$C$1)</f>
        <v>88</v>
      </c>
      <c r="I5" s="74">
        <f>SUMIFS('Relatório Custo'!$Y:$Y,'Relatório Custo'!$C:$C,$A5,'Relatório Custo'!$B:$B,'Custo  Resumido por local'!$C$1)</f>
        <v>152155.51999999999</v>
      </c>
      <c r="J5" s="74">
        <f>SUMIFS('Relatório Custo'!$V:$V,'Relatório Custo'!$C:$C,$A5,'Relatório Custo'!$B:$B,'Custo  Resumido por local'!$C$1)</f>
        <v>471957.2</v>
      </c>
      <c r="K5" s="74">
        <f>SUMIFS('Relatório Custo'!$W:$W,'Relatório Custo'!$C:$C,$A5,'Relatório Custo'!$B:$B,'Custo  Resumido por local'!$C$1)</f>
        <v>5663486.4000000004</v>
      </c>
      <c r="L5" s="75"/>
      <c r="M5" s="75"/>
    </row>
    <row r="6" spans="1:193" x14ac:dyDescent="0.25">
      <c r="A6" s="73">
        <v>550653</v>
      </c>
      <c r="B6" s="463" t="str">
        <f>VLOOKUP(A6,'Tabela de Códigos e Valores'!A:B,2,FALSE)</f>
        <v>Prestação de Serviços de Garçom/Garçonete - 44 horas/semanais -segunda a sexta-feira</v>
      </c>
      <c r="C6" s="464"/>
      <c r="D6" s="464"/>
      <c r="E6" s="465"/>
      <c r="F6" s="113" t="str">
        <f>VLOOKUP($A6,'Tabela de Códigos e Valores'!$A:$K,5,FALSE)</f>
        <v>Posto</v>
      </c>
      <c r="G6" s="113" t="str">
        <f>VLOOKUP($A6,'Tabela de Códigos e Valores'!$A:$K,6,FALSE)</f>
        <v>Mensal</v>
      </c>
      <c r="H6" s="242">
        <f>SUMIFS('Relatório Custo'!$K:$K,'Relatório Custo'!$C:$C,$A6,'Relatório Custo'!$B:$B,'Custo  Resumido por local'!$C$1)</f>
        <v>32</v>
      </c>
      <c r="I6" s="74">
        <f>SUMIFS('Relatório Custo'!$Y:$Y,'Relatório Custo'!$C:$C,$A6,'Relatório Custo'!$B:$B,'Custo  Resumido por local'!$C$1)</f>
        <v>55329.279999999999</v>
      </c>
      <c r="J6" s="74">
        <f>SUMIFS('Relatório Custo'!$V:$V,'Relatório Custo'!$C:$C,$A6,'Relatório Custo'!$B:$B,'Custo  Resumido por local'!$C$1)</f>
        <v>170875.51999999999</v>
      </c>
      <c r="K6" s="74">
        <f>SUMIFS('Relatório Custo'!$W:$W,'Relatório Custo'!$C:$C,$A6,'Relatório Custo'!$B:$B,'Custo  Resumido por local'!$C$1)</f>
        <v>2050506.24</v>
      </c>
      <c r="L6" s="75"/>
      <c r="M6" s="75"/>
      <c r="N6" s="76"/>
    </row>
    <row r="7" spans="1:193" x14ac:dyDescent="0.25">
      <c r="A7" s="460"/>
      <c r="B7" s="461"/>
      <c r="C7" s="461"/>
      <c r="D7" s="461"/>
      <c r="E7" s="461"/>
      <c r="F7" s="461"/>
      <c r="G7" s="462"/>
      <c r="H7" s="112" t="s">
        <v>211</v>
      </c>
      <c r="I7" s="77">
        <f>SUBTOTAL(9,I5:I6)</f>
        <v>207484.79999999999</v>
      </c>
      <c r="J7" s="77">
        <f>SUBTOTAL(9,J5:J6)</f>
        <v>642832.72</v>
      </c>
      <c r="K7" s="77">
        <f>SUBTOTAL(9,K5:K6)</f>
        <v>7713992.6400000006</v>
      </c>
      <c r="L7" s="78"/>
      <c r="M7" s="78"/>
      <c r="N7" s="78"/>
      <c r="O7" s="75"/>
    </row>
    <row r="8" spans="1:193" x14ac:dyDescent="0.25">
      <c r="A8" s="79" t="s">
        <v>212</v>
      </c>
      <c r="B8" s="80"/>
      <c r="C8" s="80"/>
      <c r="D8" s="148"/>
      <c r="E8" s="80"/>
      <c r="F8" s="80"/>
      <c r="G8" s="80"/>
      <c r="H8" s="80"/>
      <c r="I8" s="80"/>
      <c r="J8" s="80"/>
      <c r="K8" s="99"/>
      <c r="L8" s="75"/>
      <c r="M8" s="75"/>
      <c r="N8" s="75"/>
      <c r="O8" s="75"/>
    </row>
    <row r="9" spans="1:193" x14ac:dyDescent="0.25">
      <c r="A9" s="448" t="s">
        <v>89</v>
      </c>
      <c r="B9" s="449"/>
      <c r="C9" s="449"/>
      <c r="D9" s="449"/>
      <c r="E9" s="449"/>
      <c r="F9" s="449"/>
      <c r="G9" s="449"/>
      <c r="H9" s="449"/>
      <c r="I9" s="449"/>
      <c r="J9" s="449"/>
      <c r="K9" s="450"/>
    </row>
    <row r="10" spans="1:193" x14ac:dyDescent="0.25">
      <c r="A10" s="114" t="s">
        <v>213</v>
      </c>
      <c r="B10" s="108" t="s">
        <v>214</v>
      </c>
      <c r="C10" s="109"/>
      <c r="D10" s="109"/>
      <c r="E10" s="109"/>
      <c r="F10" s="109"/>
      <c r="G10" s="109"/>
      <c r="H10" s="109"/>
      <c r="I10" s="110"/>
      <c r="J10" s="113"/>
      <c r="K10" s="81">
        <f>$I$7</f>
        <v>207484.79999999999</v>
      </c>
    </row>
    <row r="11" spans="1:193" x14ac:dyDescent="0.25">
      <c r="A11" s="114" t="s">
        <v>215</v>
      </c>
      <c r="B11" s="108" t="s">
        <v>79</v>
      </c>
      <c r="C11" s="109"/>
      <c r="D11" s="109"/>
      <c r="E11" s="109"/>
      <c r="F11" s="109"/>
      <c r="G11" s="109"/>
      <c r="H11" s="109"/>
      <c r="I11" s="109"/>
      <c r="J11" s="82">
        <f>'Indicadores Financeiros'!$J$28</f>
        <v>8.9300000000000004E-2</v>
      </c>
      <c r="K11" s="457"/>
    </row>
    <row r="12" spans="1:193" x14ac:dyDescent="0.25">
      <c r="A12" s="114" t="s">
        <v>216</v>
      </c>
      <c r="B12" s="108" t="s">
        <v>82</v>
      </c>
      <c r="C12" s="109"/>
      <c r="D12" s="109"/>
      <c r="E12" s="109"/>
      <c r="F12" s="109"/>
      <c r="G12" s="109"/>
      <c r="H12" s="109"/>
      <c r="I12" s="109"/>
      <c r="J12" s="82">
        <f>'Indicadores Financeiros'!$J$55</f>
        <v>8.9300000000000004E-2</v>
      </c>
      <c r="K12" s="458"/>
    </row>
    <row r="13" spans="1:193" x14ac:dyDescent="0.25">
      <c r="A13" s="114" t="s">
        <v>217</v>
      </c>
      <c r="B13" s="108" t="s">
        <v>90</v>
      </c>
      <c r="C13" s="109"/>
      <c r="D13" s="109"/>
      <c r="E13" s="109"/>
      <c r="F13" s="109"/>
      <c r="G13" s="109"/>
      <c r="H13" s="109"/>
      <c r="I13" s="109"/>
      <c r="J13" s="82">
        <f>'Indicadores Financeiros'!$J$29</f>
        <v>2.98E-2</v>
      </c>
      <c r="K13" s="458"/>
    </row>
    <row r="14" spans="1:193" x14ac:dyDescent="0.25">
      <c r="A14" s="114" t="s">
        <v>218</v>
      </c>
      <c r="B14" s="382" t="s">
        <v>219</v>
      </c>
      <c r="C14" s="383"/>
      <c r="D14" s="383"/>
      <c r="E14" s="383"/>
      <c r="F14" s="383"/>
      <c r="G14" s="384"/>
      <c r="H14" s="83" t="s">
        <v>49</v>
      </c>
      <c r="I14" s="84">
        <f>'Indicadores Financeiros'!$J$25</f>
        <v>0.3680000000000001</v>
      </c>
      <c r="J14" s="82">
        <f>ROUND(I14*SUM(J11:J13),4)</f>
        <v>7.6700000000000004E-2</v>
      </c>
      <c r="K14" s="458"/>
    </row>
    <row r="15" spans="1:193" x14ac:dyDescent="0.25">
      <c r="A15" s="114" t="s">
        <v>220</v>
      </c>
      <c r="B15" s="108" t="s">
        <v>92</v>
      </c>
      <c r="C15" s="109"/>
      <c r="D15" s="109"/>
      <c r="E15" s="109"/>
      <c r="F15" s="109"/>
      <c r="G15" s="109"/>
      <c r="H15" s="109"/>
      <c r="I15" s="109"/>
      <c r="J15" s="82">
        <f>'Indicadores Financeiros'!$J$52</f>
        <v>3.4799999999999998E-2</v>
      </c>
      <c r="K15" s="459"/>
    </row>
    <row r="16" spans="1:193" x14ac:dyDescent="0.25">
      <c r="A16" s="453" t="s">
        <v>221</v>
      </c>
      <c r="B16" s="454"/>
      <c r="C16" s="454"/>
      <c r="D16" s="454"/>
      <c r="E16" s="454"/>
      <c r="F16" s="454"/>
      <c r="G16" s="454"/>
      <c r="H16" s="454"/>
      <c r="I16" s="455"/>
      <c r="J16" s="85">
        <f>ROUND(SUM(J11:J15),4)</f>
        <v>0.31990000000000002</v>
      </c>
      <c r="K16" s="86">
        <f>ROUND($K$10*$J$16,2)</f>
        <v>66374.39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</row>
    <row r="17" spans="1:193" ht="6.6" customHeight="1" x14ac:dyDescent="0.25">
      <c r="A17" s="111"/>
      <c r="B17" s="111"/>
      <c r="C17" s="111"/>
      <c r="D17" s="109"/>
      <c r="E17" s="111"/>
      <c r="F17" s="111"/>
      <c r="G17" s="111"/>
      <c r="H17" s="111"/>
      <c r="I17" s="111"/>
      <c r="J17" s="111"/>
      <c r="K17" s="97"/>
      <c r="L17" s="8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</row>
    <row r="18" spans="1:193" x14ac:dyDescent="0.25">
      <c r="A18" s="448" t="s">
        <v>222</v>
      </c>
      <c r="B18" s="456"/>
      <c r="C18" s="456"/>
      <c r="D18" s="456"/>
      <c r="E18" s="456"/>
      <c r="F18" s="456"/>
      <c r="G18" s="456"/>
      <c r="H18" s="456"/>
      <c r="I18" s="456"/>
      <c r="J18" s="456"/>
      <c r="K18" s="452"/>
      <c r="L18" s="87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</row>
    <row r="19" spans="1:193" ht="15" customHeight="1" x14ac:dyDescent="0.25">
      <c r="A19" s="473" t="s">
        <v>223</v>
      </c>
      <c r="B19" s="479"/>
      <c r="C19" s="473" t="s">
        <v>224</v>
      </c>
      <c r="D19" s="474"/>
      <c r="E19" s="474"/>
      <c r="F19" s="474"/>
      <c r="G19" s="475"/>
      <c r="H19" s="466" t="s">
        <v>225</v>
      </c>
      <c r="I19" s="467"/>
      <c r="J19" s="466" t="s">
        <v>226</v>
      </c>
      <c r="K19" s="467"/>
      <c r="L19" s="87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</row>
    <row r="20" spans="1:193" ht="15" customHeight="1" x14ac:dyDescent="0.25">
      <c r="A20" s="480"/>
      <c r="B20" s="481"/>
      <c r="C20" s="476"/>
      <c r="D20" s="477"/>
      <c r="E20" s="477"/>
      <c r="F20" s="477"/>
      <c r="G20" s="478"/>
      <c r="H20" s="468"/>
      <c r="I20" s="469"/>
      <c r="J20" s="468"/>
      <c r="K20" s="469"/>
      <c r="L20" s="87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</row>
    <row r="21" spans="1:193" x14ac:dyDescent="0.25">
      <c r="A21" s="451">
        <v>1</v>
      </c>
      <c r="B21" s="452"/>
      <c r="C21" s="470">
        <f>IF(A21&lt;='Indicadores Financeiros'!$F$14,SUMIFS('Relatório Custo'!$V:$V,'Relatório Custo'!$B:$B,$C$1,'Relatório Custo'!$F:$F,"&lt;="&amp;$A21),0)</f>
        <v>642832.72</v>
      </c>
      <c r="D21" s="472"/>
      <c r="E21" s="472"/>
      <c r="F21" s="472"/>
      <c r="G21" s="471"/>
      <c r="H21" s="470">
        <f>IF(A21&lt;='Indicadores Financeiros'!$F$14,SUMIFS('Relatório Custo'!$Y:$Y,'Relatório Custo'!$B:$B,$C$1,'Relatório Custo'!$F:$F,"&lt;="&amp;$A21),0)</f>
        <v>207484.79999999999</v>
      </c>
      <c r="I21" s="471"/>
      <c r="J21" s="470">
        <f>IF(A21&lt;='Indicadores Financeiros'!$F$14,SUMIFS('Relatório Custo'!$Z:$Z,'Relatório Custo'!$B:$B,$C$1,'Relatório Custo'!$F:$F,"&lt;="&amp;$A21),0)</f>
        <v>66374.39</v>
      </c>
      <c r="K21" s="471"/>
      <c r="L21" s="100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</row>
    <row r="22" spans="1:193" x14ac:dyDescent="0.25">
      <c r="A22" s="451">
        <v>2</v>
      </c>
      <c r="B22" s="452"/>
      <c r="C22" s="470">
        <f>IF(A22&lt;='Indicadores Financeiros'!$F$14,SUMIFS('Relatório Custo'!$V:$V,'Relatório Custo'!$B:$B,$C$1,'Relatório Custo'!$F:$F,"&lt;="&amp;$A22),0)</f>
        <v>642832.72</v>
      </c>
      <c r="D22" s="472"/>
      <c r="E22" s="472"/>
      <c r="F22" s="472"/>
      <c r="G22" s="471"/>
      <c r="H22" s="470">
        <f>IF(A22&lt;='Indicadores Financeiros'!$F$14,SUMIFS('Relatório Custo'!$Y:$Y,'Relatório Custo'!$B:$B,$C$1,'Relatório Custo'!$F:$F,"&lt;="&amp;$A22),0)</f>
        <v>207484.79999999999</v>
      </c>
      <c r="I22" s="471"/>
      <c r="J22" s="470">
        <f>IF(A22&lt;='Indicadores Financeiros'!$F$14,SUMIFS('Relatório Custo'!$Z:$Z,'Relatório Custo'!$B:$B,$C$1,'Relatório Custo'!$F:$F,"&lt;="&amp;$A22),0)</f>
        <v>66374.39</v>
      </c>
      <c r="K22" s="471"/>
      <c r="L22" s="87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</row>
    <row r="23" spans="1:193" ht="13.9" customHeight="1" x14ac:dyDescent="0.25">
      <c r="A23" s="451">
        <v>3</v>
      </c>
      <c r="B23" s="452"/>
      <c r="C23" s="470">
        <f>IF(A23&lt;='Indicadores Financeiros'!$F$14,SUMIFS('Relatório Custo'!$V:$V,'Relatório Custo'!$B:$B,$C$1,'Relatório Custo'!$F:$F,"&lt;="&amp;$A23),0)</f>
        <v>642832.72</v>
      </c>
      <c r="D23" s="472"/>
      <c r="E23" s="472"/>
      <c r="F23" s="472"/>
      <c r="G23" s="471"/>
      <c r="H23" s="470">
        <f>IF(A23&lt;='Indicadores Financeiros'!$F$14,SUMIFS('Relatório Custo'!$Y:$Y,'Relatório Custo'!$B:$B,$C$1,'Relatório Custo'!$F:$F,"&lt;="&amp;$A23),0)</f>
        <v>207484.79999999999</v>
      </c>
      <c r="I23" s="471"/>
      <c r="J23" s="470">
        <f>IF(A23&lt;='Indicadores Financeiros'!$F$14,SUMIFS('Relatório Custo'!$Z:$Z,'Relatório Custo'!$B:$B,$C$1,'Relatório Custo'!$F:$F,"&lt;="&amp;$A23),0)</f>
        <v>66374.39</v>
      </c>
      <c r="K23" s="471"/>
      <c r="L23" s="87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</row>
    <row r="24" spans="1:193" ht="13.9" customHeight="1" x14ac:dyDescent="0.25">
      <c r="A24" s="451">
        <v>4</v>
      </c>
      <c r="B24" s="452"/>
      <c r="C24" s="470">
        <f>IF(A24&lt;='Indicadores Financeiros'!$F$14,SUMIFS('Relatório Custo'!$V:$V,'Relatório Custo'!$B:$B,$C$1,'Relatório Custo'!$F:$F,"&lt;="&amp;$A24),0)</f>
        <v>642832.72</v>
      </c>
      <c r="D24" s="472"/>
      <c r="E24" s="472"/>
      <c r="F24" s="472"/>
      <c r="G24" s="471"/>
      <c r="H24" s="470">
        <f>IF(A24&lt;='Indicadores Financeiros'!$F$14,SUMIFS('Relatório Custo'!$Y:$Y,'Relatório Custo'!$B:$B,$C$1,'Relatório Custo'!$F:$F,"&lt;="&amp;$A24),0)</f>
        <v>207484.79999999999</v>
      </c>
      <c r="I24" s="471"/>
      <c r="J24" s="470">
        <f>IF(A24&lt;='Indicadores Financeiros'!$F$14,SUMIFS('Relatório Custo'!$Z:$Z,'Relatório Custo'!$B:$B,$C$1,'Relatório Custo'!$F:$F,"&lt;="&amp;$A24),0)</f>
        <v>66374.39</v>
      </c>
      <c r="K24" s="471"/>
      <c r="L24" s="8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</row>
    <row r="25" spans="1:193" ht="13.9" customHeight="1" x14ac:dyDescent="0.25">
      <c r="A25" s="451">
        <v>5</v>
      </c>
      <c r="B25" s="452"/>
      <c r="C25" s="470">
        <f>IF(A25&lt;='Indicadores Financeiros'!$F$14,SUMIFS('Relatório Custo'!$V:$V,'Relatório Custo'!$B:$B,$C$1,'Relatório Custo'!$F:$F,"&lt;="&amp;$A25),0)</f>
        <v>642832.72</v>
      </c>
      <c r="D25" s="472"/>
      <c r="E25" s="472"/>
      <c r="F25" s="472"/>
      <c r="G25" s="471"/>
      <c r="H25" s="470">
        <f>IF(A25&lt;='Indicadores Financeiros'!$F$14,SUMIFS('Relatório Custo'!$Y:$Y,'Relatório Custo'!$B:$B,$C$1,'Relatório Custo'!$F:$F,"&lt;="&amp;$A25),0)</f>
        <v>207484.79999999999</v>
      </c>
      <c r="I25" s="471"/>
      <c r="J25" s="470">
        <f>IF(A25&lt;='Indicadores Financeiros'!$F$14,SUMIFS('Relatório Custo'!$Z:$Z,'Relatório Custo'!$B:$B,$C$1,'Relatório Custo'!$F:$F,"&lt;="&amp;$A25),0)</f>
        <v>66374.39</v>
      </c>
      <c r="K25" s="471"/>
      <c r="L25" s="87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</row>
    <row r="26" spans="1:193" ht="13.9" customHeight="1" x14ac:dyDescent="0.25">
      <c r="A26" s="451">
        <v>6</v>
      </c>
      <c r="B26" s="452"/>
      <c r="C26" s="470">
        <f>IF(A26&lt;='Indicadores Financeiros'!$F$14,SUMIFS('Relatório Custo'!$V:$V,'Relatório Custo'!$B:$B,$C$1,'Relatório Custo'!$F:$F,"&lt;="&amp;$A26),0)</f>
        <v>642832.72</v>
      </c>
      <c r="D26" s="472"/>
      <c r="E26" s="472"/>
      <c r="F26" s="472"/>
      <c r="G26" s="471"/>
      <c r="H26" s="470">
        <f>IF(A26&lt;='Indicadores Financeiros'!$F$14,SUMIFS('Relatório Custo'!$Y:$Y,'Relatório Custo'!$B:$B,$C$1,'Relatório Custo'!$F:$F,"&lt;="&amp;$A26),0)</f>
        <v>207484.79999999999</v>
      </c>
      <c r="I26" s="471"/>
      <c r="J26" s="470">
        <f>IF(A26&lt;='Indicadores Financeiros'!$F$14,SUMIFS('Relatório Custo'!$Z:$Z,'Relatório Custo'!$B:$B,$C$1,'Relatório Custo'!$F:$F,"&lt;="&amp;$A26),0)</f>
        <v>66374.39</v>
      </c>
      <c r="K26" s="471"/>
      <c r="L26" s="87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</row>
    <row r="27" spans="1:193" ht="13.9" customHeight="1" x14ac:dyDescent="0.25">
      <c r="A27" s="451">
        <v>7</v>
      </c>
      <c r="B27" s="452"/>
      <c r="C27" s="470">
        <f>IF(A27&lt;='Indicadores Financeiros'!$F$14,SUMIFS('Relatório Custo'!$V:$V,'Relatório Custo'!$B:$B,$C$1,'Relatório Custo'!$F:$F,"&lt;="&amp;$A27),0)</f>
        <v>642832.72</v>
      </c>
      <c r="D27" s="472"/>
      <c r="E27" s="472"/>
      <c r="F27" s="472"/>
      <c r="G27" s="471"/>
      <c r="H27" s="470">
        <f>IF(A27&lt;='Indicadores Financeiros'!$F$14,SUMIFS('Relatório Custo'!$Y:$Y,'Relatório Custo'!$B:$B,$C$1,'Relatório Custo'!$F:$F,"&lt;="&amp;$A27),0)</f>
        <v>207484.79999999999</v>
      </c>
      <c r="I27" s="471"/>
      <c r="J27" s="470">
        <f>IF(A27&lt;='Indicadores Financeiros'!$F$14,SUMIFS('Relatório Custo'!$Z:$Z,'Relatório Custo'!$B:$B,$C$1,'Relatório Custo'!$F:$F,"&lt;="&amp;$A27),0)</f>
        <v>66374.39</v>
      </c>
      <c r="K27" s="471"/>
      <c r="L27" s="8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</row>
    <row r="28" spans="1:193" ht="13.9" customHeight="1" x14ac:dyDescent="0.25">
      <c r="A28" s="451">
        <v>8</v>
      </c>
      <c r="B28" s="452"/>
      <c r="C28" s="470">
        <f>IF(A28&lt;='Indicadores Financeiros'!$F$14,SUMIFS('Relatório Custo'!$V:$V,'Relatório Custo'!$B:$B,$C$1,'Relatório Custo'!$F:$F,"&lt;="&amp;$A28),0)</f>
        <v>642832.72</v>
      </c>
      <c r="D28" s="472"/>
      <c r="E28" s="472"/>
      <c r="F28" s="472"/>
      <c r="G28" s="471"/>
      <c r="H28" s="470">
        <f>IF(A28&lt;='Indicadores Financeiros'!$F$14,SUMIFS('Relatório Custo'!$Y:$Y,'Relatório Custo'!$B:$B,$C$1,'Relatório Custo'!$F:$F,"&lt;="&amp;$A28),0)</f>
        <v>207484.79999999999</v>
      </c>
      <c r="I28" s="471"/>
      <c r="J28" s="470">
        <f>IF(A28&lt;='Indicadores Financeiros'!$F$14,SUMIFS('Relatório Custo'!$Z:$Z,'Relatório Custo'!$B:$B,$C$1,'Relatório Custo'!$F:$F,"&lt;="&amp;$A28),0)</f>
        <v>66374.39</v>
      </c>
      <c r="K28" s="471"/>
      <c r="L28" s="87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</row>
    <row r="29" spans="1:193" ht="13.9" customHeight="1" x14ac:dyDescent="0.25">
      <c r="A29" s="451">
        <v>9</v>
      </c>
      <c r="B29" s="452"/>
      <c r="C29" s="470">
        <f>IF(A29&lt;='Indicadores Financeiros'!$F$14,SUMIFS('Relatório Custo'!$V:$V,'Relatório Custo'!$B:$B,$C$1,'Relatório Custo'!$F:$F,"&lt;="&amp;$A29),0)</f>
        <v>642832.72</v>
      </c>
      <c r="D29" s="472"/>
      <c r="E29" s="472"/>
      <c r="F29" s="472"/>
      <c r="G29" s="471"/>
      <c r="H29" s="470">
        <f>IF(A29&lt;='Indicadores Financeiros'!$F$14,SUMIFS('Relatório Custo'!$Y:$Y,'Relatório Custo'!$B:$B,$C$1,'Relatório Custo'!$F:$F,"&lt;="&amp;$A29),0)</f>
        <v>207484.79999999999</v>
      </c>
      <c r="I29" s="471"/>
      <c r="J29" s="470">
        <f>IF(A29&lt;='Indicadores Financeiros'!$F$14,SUMIFS('Relatório Custo'!$Z:$Z,'Relatório Custo'!$B:$B,$C$1,'Relatório Custo'!$F:$F,"&lt;="&amp;$A29),0)</f>
        <v>66374.39</v>
      </c>
      <c r="K29" s="471"/>
      <c r="L29" s="87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</row>
    <row r="30" spans="1:193" ht="13.9" customHeight="1" x14ac:dyDescent="0.25">
      <c r="A30" s="451">
        <v>10</v>
      </c>
      <c r="B30" s="452"/>
      <c r="C30" s="470">
        <f>IF(A30&lt;='Indicadores Financeiros'!$F$14,SUMIFS('Relatório Custo'!$V:$V,'Relatório Custo'!$B:$B,$C$1,'Relatório Custo'!$F:$F,"&lt;="&amp;$A30),0)</f>
        <v>642832.72</v>
      </c>
      <c r="D30" s="472"/>
      <c r="E30" s="472"/>
      <c r="F30" s="472"/>
      <c r="G30" s="471"/>
      <c r="H30" s="470">
        <f>IF(A30&lt;='Indicadores Financeiros'!$F$14,SUMIFS('Relatório Custo'!$Y:$Y,'Relatório Custo'!$B:$B,$C$1,'Relatório Custo'!$F:$F,"&lt;="&amp;$A30),0)</f>
        <v>207484.79999999999</v>
      </c>
      <c r="I30" s="471"/>
      <c r="J30" s="470">
        <f>IF(A30&lt;='Indicadores Financeiros'!$F$14,SUMIFS('Relatório Custo'!$Z:$Z,'Relatório Custo'!$B:$B,$C$1,'Relatório Custo'!$F:$F,"&lt;="&amp;$A30),0)</f>
        <v>66374.39</v>
      </c>
      <c r="K30" s="471"/>
      <c r="L30" s="87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</row>
    <row r="31" spans="1:193" ht="13.9" customHeight="1" x14ac:dyDescent="0.25">
      <c r="A31" s="451">
        <v>11</v>
      </c>
      <c r="B31" s="452"/>
      <c r="C31" s="470">
        <f>IF(A31&lt;='Indicadores Financeiros'!$F$14,SUMIFS('Relatório Custo'!$V:$V,'Relatório Custo'!$B:$B,$C$1,'Relatório Custo'!$F:$F,"&lt;="&amp;$A31),0)</f>
        <v>642832.72</v>
      </c>
      <c r="D31" s="472"/>
      <c r="E31" s="472"/>
      <c r="F31" s="472"/>
      <c r="G31" s="471"/>
      <c r="H31" s="470">
        <f>IF(A31&lt;='Indicadores Financeiros'!$F$14,SUMIFS('Relatório Custo'!$Y:$Y,'Relatório Custo'!$B:$B,$C$1,'Relatório Custo'!$F:$F,"&lt;="&amp;$A31),0)</f>
        <v>207484.79999999999</v>
      </c>
      <c r="I31" s="471"/>
      <c r="J31" s="470">
        <f>IF(A31&lt;='Indicadores Financeiros'!$F$14,SUMIFS('Relatório Custo'!$Z:$Z,'Relatório Custo'!$B:$B,$C$1,'Relatório Custo'!$F:$F,"&lt;="&amp;$A31),0)</f>
        <v>66374.39</v>
      </c>
      <c r="K31" s="471"/>
      <c r="L31" s="87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</row>
    <row r="32" spans="1:193" ht="13.9" customHeight="1" x14ac:dyDescent="0.25">
      <c r="A32" s="451">
        <v>12</v>
      </c>
      <c r="B32" s="452"/>
      <c r="C32" s="470">
        <f>IF(A32&lt;='Indicadores Financeiros'!$F$14,SUMIFS('Relatório Custo'!$V:$V,'Relatório Custo'!$B:$B,$C$1,'Relatório Custo'!$F:$F,"&lt;="&amp;$A32),0)</f>
        <v>642832.72</v>
      </c>
      <c r="D32" s="472"/>
      <c r="E32" s="472"/>
      <c r="F32" s="472"/>
      <c r="G32" s="471"/>
      <c r="H32" s="470">
        <f>IF(A32&lt;='Indicadores Financeiros'!$F$14,SUMIFS('Relatório Custo'!$Y:$Y,'Relatório Custo'!$B:$B,$C$1,'Relatório Custo'!$F:$F,"&lt;="&amp;$A32),0)</f>
        <v>207484.79999999999</v>
      </c>
      <c r="I32" s="471"/>
      <c r="J32" s="470">
        <f>IF(A32&lt;='Indicadores Financeiros'!$F$14,SUMIFS('Relatório Custo'!$Z:$Z,'Relatório Custo'!$B:$B,$C$1,'Relatório Custo'!$F:$F,"&lt;="&amp;$A32),0)</f>
        <v>66374.39</v>
      </c>
      <c r="K32" s="471"/>
      <c r="L32" s="87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</row>
    <row r="33" spans="1:193" ht="13.9" customHeight="1" x14ac:dyDescent="0.25">
      <c r="A33" s="451">
        <v>13</v>
      </c>
      <c r="B33" s="452"/>
      <c r="C33" s="470">
        <f>IF(A33&lt;='Indicadores Financeiros'!$F$14,SUMIFS('Relatório Custo'!$V:$V,'Relatório Custo'!$B:$B,$C$1,'Relatório Custo'!$F:$F,"&lt;="&amp;$A33),0)</f>
        <v>0</v>
      </c>
      <c r="D33" s="472"/>
      <c r="E33" s="472"/>
      <c r="F33" s="472"/>
      <c r="G33" s="471"/>
      <c r="H33" s="470">
        <f>IF(A33&lt;='Indicadores Financeiros'!$F$14,SUMIFS('Relatório Custo'!$Y:$Y,'Relatório Custo'!$B:$B,$C$1,'Relatório Custo'!$F:$F,"&lt;="&amp;$A33),0)</f>
        <v>0</v>
      </c>
      <c r="I33" s="471"/>
      <c r="J33" s="470">
        <f>IF(A33&lt;='Indicadores Financeiros'!$F$14,SUMIFS('Relatório Custo'!$Z:$Z,'Relatório Custo'!$B:$B,$C$1,'Relatório Custo'!$F:$F,"&lt;="&amp;$A33),0)</f>
        <v>0</v>
      </c>
      <c r="K33" s="471"/>
      <c r="L33" s="87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</row>
    <row r="34" spans="1:193" ht="13.9" customHeight="1" x14ac:dyDescent="0.25">
      <c r="A34" s="451">
        <v>14</v>
      </c>
      <c r="B34" s="452"/>
      <c r="C34" s="470">
        <f>IF(A34&lt;='Indicadores Financeiros'!$F$14,SUMIFS('Relatório Custo'!$V:$V,'Relatório Custo'!$B:$B,$C$1,'Relatório Custo'!$F:$F,"&lt;="&amp;$A34),0)</f>
        <v>0</v>
      </c>
      <c r="D34" s="472"/>
      <c r="E34" s="472"/>
      <c r="F34" s="472"/>
      <c r="G34" s="471"/>
      <c r="H34" s="470">
        <f>IF(A34&lt;='Indicadores Financeiros'!$F$14,SUMIFS('Relatório Custo'!$Y:$Y,'Relatório Custo'!$B:$B,$C$1,'Relatório Custo'!$F:$F,"&lt;="&amp;$A34),0)</f>
        <v>0</v>
      </c>
      <c r="I34" s="471"/>
      <c r="J34" s="470">
        <f>IF(A34&lt;='Indicadores Financeiros'!$F$14,SUMIFS('Relatório Custo'!$Z:$Z,'Relatório Custo'!$B:$B,$C$1,'Relatório Custo'!$F:$F,"&lt;="&amp;$A34),0)</f>
        <v>0</v>
      </c>
      <c r="K34" s="471"/>
      <c r="L34" s="87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 ht="13.9" customHeight="1" x14ac:dyDescent="0.25">
      <c r="A35" s="451">
        <v>15</v>
      </c>
      <c r="B35" s="452"/>
      <c r="C35" s="470">
        <f>IF(A35&lt;='Indicadores Financeiros'!$F$14,SUMIFS('Relatório Custo'!$V:$V,'Relatório Custo'!$B:$B,$C$1,'Relatório Custo'!$F:$F,"&lt;="&amp;$A35),0)</f>
        <v>0</v>
      </c>
      <c r="D35" s="472"/>
      <c r="E35" s="472"/>
      <c r="F35" s="472"/>
      <c r="G35" s="471"/>
      <c r="H35" s="470">
        <f>IF(A35&lt;='Indicadores Financeiros'!$F$14,SUMIFS('Relatório Custo'!$Y:$Y,'Relatório Custo'!$B:$B,$C$1,'Relatório Custo'!$F:$F,"&lt;="&amp;$A35),0)</f>
        <v>0</v>
      </c>
      <c r="I35" s="471"/>
      <c r="J35" s="470">
        <f>IF(A35&lt;='Indicadores Financeiros'!$F$14,SUMIFS('Relatório Custo'!$Z:$Z,'Relatório Custo'!$B:$B,$C$1,'Relatório Custo'!$F:$F,"&lt;="&amp;$A35),0)</f>
        <v>0</v>
      </c>
      <c r="K35" s="471"/>
      <c r="L35" s="87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 ht="13.9" customHeight="1" x14ac:dyDescent="0.25">
      <c r="A36" s="451">
        <v>16</v>
      </c>
      <c r="B36" s="452"/>
      <c r="C36" s="470">
        <f>IF(A36&lt;='Indicadores Financeiros'!$F$14,SUMIFS('Relatório Custo'!$V:$V,'Relatório Custo'!$B:$B,$C$1,'Relatório Custo'!$F:$F,"&lt;="&amp;$A36),0)</f>
        <v>0</v>
      </c>
      <c r="D36" s="472"/>
      <c r="E36" s="472"/>
      <c r="F36" s="472"/>
      <c r="G36" s="471"/>
      <c r="H36" s="470">
        <f>IF(A36&lt;='Indicadores Financeiros'!$F$14,SUMIFS('Relatório Custo'!$Y:$Y,'Relatório Custo'!$B:$B,$C$1,'Relatório Custo'!$F:$F,"&lt;="&amp;$A36),0)</f>
        <v>0</v>
      </c>
      <c r="I36" s="471"/>
      <c r="J36" s="470">
        <f>IF(A36&lt;='Indicadores Financeiros'!$F$14,SUMIFS('Relatório Custo'!$Z:$Z,'Relatório Custo'!$B:$B,$C$1,'Relatório Custo'!$F:$F,"&lt;="&amp;$A36),0)</f>
        <v>0</v>
      </c>
      <c r="K36" s="471"/>
      <c r="L36" s="87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 ht="13.9" customHeight="1" x14ac:dyDescent="0.25">
      <c r="A37" s="451">
        <v>17</v>
      </c>
      <c r="B37" s="452"/>
      <c r="C37" s="470">
        <f>IF(A37&lt;='Indicadores Financeiros'!$F$14,SUMIFS('Relatório Custo'!$V:$V,'Relatório Custo'!$B:$B,$C$1,'Relatório Custo'!$F:$F,"&lt;="&amp;$A37),0)</f>
        <v>0</v>
      </c>
      <c r="D37" s="472"/>
      <c r="E37" s="472"/>
      <c r="F37" s="472"/>
      <c r="G37" s="471"/>
      <c r="H37" s="470">
        <f>IF(A37&lt;='Indicadores Financeiros'!$F$14,SUMIFS('Relatório Custo'!$Y:$Y,'Relatório Custo'!$B:$B,$C$1,'Relatório Custo'!$F:$F,"&lt;="&amp;$A37),0)</f>
        <v>0</v>
      </c>
      <c r="I37" s="471"/>
      <c r="J37" s="470">
        <f>IF(A37&lt;='Indicadores Financeiros'!$F$14,SUMIFS('Relatório Custo'!$Z:$Z,'Relatório Custo'!$B:$B,$C$1,'Relatório Custo'!$F:$F,"&lt;="&amp;$A37),0)</f>
        <v>0</v>
      </c>
      <c r="K37" s="471"/>
      <c r="L37" s="8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 ht="13.9" customHeight="1" x14ac:dyDescent="0.25">
      <c r="A38" s="451">
        <v>18</v>
      </c>
      <c r="B38" s="452"/>
      <c r="C38" s="470">
        <f>IF(A38&lt;='Indicadores Financeiros'!$F$14,SUMIFS('Relatório Custo'!$V:$V,'Relatório Custo'!$B:$B,$C$1,'Relatório Custo'!$F:$F,"&lt;="&amp;$A38),0)</f>
        <v>0</v>
      </c>
      <c r="D38" s="472"/>
      <c r="E38" s="472"/>
      <c r="F38" s="472"/>
      <c r="G38" s="471"/>
      <c r="H38" s="470">
        <f>IF(A38&lt;='Indicadores Financeiros'!$F$14,SUMIFS('Relatório Custo'!$Y:$Y,'Relatório Custo'!$B:$B,$C$1,'Relatório Custo'!$F:$F,"&lt;="&amp;$A38),0)</f>
        <v>0</v>
      </c>
      <c r="I38" s="471"/>
      <c r="J38" s="470">
        <f>IF(A38&lt;='Indicadores Financeiros'!$F$14,SUMIFS('Relatório Custo'!$Z:$Z,'Relatório Custo'!$B:$B,$C$1,'Relatório Custo'!$F:$F,"&lt;="&amp;$A38),0)</f>
        <v>0</v>
      </c>
      <c r="K38" s="471"/>
      <c r="L38" s="87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 ht="13.9" customHeight="1" x14ac:dyDescent="0.25">
      <c r="A39" s="451">
        <v>19</v>
      </c>
      <c r="B39" s="452"/>
      <c r="C39" s="470">
        <f>IF(A39&lt;='Indicadores Financeiros'!$F$14,SUMIFS('Relatório Custo'!$V:$V,'Relatório Custo'!$B:$B,$C$1,'Relatório Custo'!$F:$F,"&lt;="&amp;$A39),0)</f>
        <v>0</v>
      </c>
      <c r="D39" s="472"/>
      <c r="E39" s="472"/>
      <c r="F39" s="472"/>
      <c r="G39" s="471"/>
      <c r="H39" s="470">
        <f>IF(A39&lt;='Indicadores Financeiros'!$F$14,SUMIFS('Relatório Custo'!$Y:$Y,'Relatório Custo'!$B:$B,$C$1,'Relatório Custo'!$F:$F,"&lt;="&amp;$A39),0)</f>
        <v>0</v>
      </c>
      <c r="I39" s="471"/>
      <c r="J39" s="470">
        <f>IF(A39&lt;='Indicadores Financeiros'!$F$14,SUMIFS('Relatório Custo'!$Z:$Z,'Relatório Custo'!$B:$B,$C$1,'Relatório Custo'!$F:$F,"&lt;="&amp;$A39),0)</f>
        <v>0</v>
      </c>
      <c r="K39" s="471"/>
      <c r="L39" s="87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ht="13.9" customHeight="1" x14ac:dyDescent="0.25">
      <c r="A40" s="451">
        <v>20</v>
      </c>
      <c r="B40" s="452"/>
      <c r="C40" s="470">
        <f>IF(A40&lt;='Indicadores Financeiros'!$F$14,SUMIFS('Relatório Custo'!$V:$V,'Relatório Custo'!$B:$B,$C$1,'Relatório Custo'!$F:$F,"&lt;="&amp;$A40),0)</f>
        <v>0</v>
      </c>
      <c r="D40" s="472"/>
      <c r="E40" s="472"/>
      <c r="F40" s="472"/>
      <c r="G40" s="471"/>
      <c r="H40" s="470">
        <f>IF(A40&lt;='Indicadores Financeiros'!$F$14,SUMIFS('Relatório Custo'!$Y:$Y,'Relatório Custo'!$B:$B,$C$1,'Relatório Custo'!$F:$F,"&lt;="&amp;$A40),0)</f>
        <v>0</v>
      </c>
      <c r="I40" s="471"/>
      <c r="J40" s="470">
        <f>IF(A40&lt;='Indicadores Financeiros'!$F$14,SUMIFS('Relatório Custo'!$Z:$Z,'Relatório Custo'!$B:$B,$C$1,'Relatório Custo'!$F:$F,"&lt;="&amp;$A40),0)</f>
        <v>0</v>
      </c>
      <c r="K40" s="471"/>
      <c r="L40" s="87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</row>
    <row r="41" spans="1:193" s="72" customFormat="1" ht="13.9" customHeight="1" x14ac:dyDescent="0.25">
      <c r="A41" s="451">
        <v>21</v>
      </c>
      <c r="B41" s="452"/>
      <c r="C41" s="470">
        <f>IF(A41&lt;='Indicadores Financeiros'!$F$14,SUMIFS('Relatório Custo'!$V:$V,'Relatório Custo'!$B:$B,$C$1,'Relatório Custo'!$F:$F,"&lt;="&amp;$A41),0)</f>
        <v>0</v>
      </c>
      <c r="D41" s="472"/>
      <c r="E41" s="472"/>
      <c r="F41" s="472"/>
      <c r="G41" s="471"/>
      <c r="H41" s="470">
        <f>IF(A41&lt;='Indicadores Financeiros'!$F$14,SUMIFS('Relatório Custo'!$Y:$Y,'Relatório Custo'!$B:$B,$C$1,'Relatório Custo'!$F:$F,"&lt;="&amp;$A41),0)</f>
        <v>0</v>
      </c>
      <c r="I41" s="471"/>
      <c r="J41" s="470">
        <f>IF(A41&lt;='Indicadores Financeiros'!$F$14,SUMIFS('Relatório Custo'!$Z:$Z,'Relatório Custo'!$B:$B,$C$1,'Relatório Custo'!$F:$F,"&lt;="&amp;$A41),0)</f>
        <v>0</v>
      </c>
      <c r="K41" s="471"/>
      <c r="L41" s="87"/>
    </row>
    <row r="42" spans="1:193" s="72" customFormat="1" ht="13.9" customHeight="1" x14ac:dyDescent="0.25">
      <c r="A42" s="451">
        <v>22</v>
      </c>
      <c r="B42" s="452"/>
      <c r="C42" s="470">
        <f>IF(A42&lt;='Indicadores Financeiros'!$F$14,SUMIFS('Relatório Custo'!$V:$V,'Relatório Custo'!$B:$B,$C$1,'Relatório Custo'!$F:$F,"&lt;="&amp;$A42),0)</f>
        <v>0</v>
      </c>
      <c r="D42" s="472"/>
      <c r="E42" s="472"/>
      <c r="F42" s="472"/>
      <c r="G42" s="471"/>
      <c r="H42" s="470">
        <f>IF(A42&lt;='Indicadores Financeiros'!$F$14,SUMIFS('Relatório Custo'!$Y:$Y,'Relatório Custo'!$B:$B,$C$1,'Relatório Custo'!$F:$F,"&lt;="&amp;$A42),0)</f>
        <v>0</v>
      </c>
      <c r="I42" s="471"/>
      <c r="J42" s="470">
        <f>IF(A42&lt;='Indicadores Financeiros'!$F$14,SUMIFS('Relatório Custo'!$Z:$Z,'Relatório Custo'!$B:$B,$C$1,'Relatório Custo'!$F:$F,"&lt;="&amp;$A42),0)</f>
        <v>0</v>
      </c>
      <c r="K42" s="471"/>
      <c r="L42" s="87"/>
    </row>
    <row r="43" spans="1:193" s="72" customFormat="1" ht="13.9" customHeight="1" x14ac:dyDescent="0.25">
      <c r="A43" s="451">
        <v>23</v>
      </c>
      <c r="B43" s="452"/>
      <c r="C43" s="470">
        <f>IF(A43&lt;='Indicadores Financeiros'!$F$14,SUMIFS('Relatório Custo'!$V:$V,'Relatório Custo'!$B:$B,$C$1,'Relatório Custo'!$F:$F,"&lt;="&amp;$A43),0)</f>
        <v>0</v>
      </c>
      <c r="D43" s="472"/>
      <c r="E43" s="472"/>
      <c r="F43" s="472"/>
      <c r="G43" s="471"/>
      <c r="H43" s="470">
        <f>IF(A43&lt;='Indicadores Financeiros'!$F$14,SUMIFS('Relatório Custo'!$Y:$Y,'Relatório Custo'!$B:$B,$C$1,'Relatório Custo'!$F:$F,"&lt;="&amp;$A43),0)</f>
        <v>0</v>
      </c>
      <c r="I43" s="471"/>
      <c r="J43" s="470">
        <f>IF(A43&lt;='Indicadores Financeiros'!$F$14,SUMIFS('Relatório Custo'!$Z:$Z,'Relatório Custo'!$B:$B,$C$1,'Relatório Custo'!$F:$F,"&lt;="&amp;$A43),0)</f>
        <v>0</v>
      </c>
      <c r="K43" s="471"/>
      <c r="L43" s="87"/>
    </row>
    <row r="44" spans="1:193" s="72" customFormat="1" ht="13.9" customHeight="1" x14ac:dyDescent="0.25">
      <c r="A44" s="451">
        <v>24</v>
      </c>
      <c r="B44" s="452"/>
      <c r="C44" s="470">
        <f>IF(A44&lt;='Indicadores Financeiros'!$F$14,SUMIFS('Relatório Custo'!$V:$V,'Relatório Custo'!$B:$B,$C$1,'Relatório Custo'!$F:$F,"&lt;="&amp;$A44),0)</f>
        <v>0</v>
      </c>
      <c r="D44" s="472"/>
      <c r="E44" s="472"/>
      <c r="F44" s="472"/>
      <c r="G44" s="471"/>
      <c r="H44" s="470">
        <f>IF(A44&lt;='Indicadores Financeiros'!$F$14,SUMIFS('Relatório Custo'!$Y:$Y,'Relatório Custo'!$B:$B,$C$1,'Relatório Custo'!$F:$F,"&lt;="&amp;$A44),0)</f>
        <v>0</v>
      </c>
      <c r="I44" s="471"/>
      <c r="J44" s="470">
        <f>IF(A44&lt;='Indicadores Financeiros'!$F$14,SUMIFS('Relatório Custo'!$Z:$Z,'Relatório Custo'!$B:$B,$C$1,'Relatório Custo'!$F:$F,"&lt;="&amp;$A44),0)</f>
        <v>0</v>
      </c>
      <c r="K44" s="471"/>
      <c r="L44" s="87"/>
    </row>
    <row r="45" spans="1:193" s="72" customFormat="1" ht="13.9" customHeight="1" x14ac:dyDescent="0.25">
      <c r="A45" s="451">
        <v>25</v>
      </c>
      <c r="B45" s="452"/>
      <c r="C45" s="470">
        <f>IF(A45&lt;='Indicadores Financeiros'!$F$14,SUMIFS('Relatório Custo'!$V:$V,'Relatório Custo'!$B:$B,$C$1,'Relatório Custo'!$F:$F,"&lt;="&amp;$A45),0)</f>
        <v>0</v>
      </c>
      <c r="D45" s="472"/>
      <c r="E45" s="472"/>
      <c r="F45" s="472"/>
      <c r="G45" s="471"/>
      <c r="H45" s="470">
        <f>IF(A45&lt;='Indicadores Financeiros'!$F$14,SUMIFS('Relatório Custo'!$Y:$Y,'Relatório Custo'!$B:$B,$C$1,'Relatório Custo'!$F:$F,"&lt;="&amp;$A45),0)</f>
        <v>0</v>
      </c>
      <c r="I45" s="471"/>
      <c r="J45" s="470">
        <f>IF(A45&lt;='Indicadores Financeiros'!$F$14,SUMIFS('Relatório Custo'!$Z:$Z,'Relatório Custo'!$B:$B,$C$1,'Relatório Custo'!$F:$F,"&lt;="&amp;$A45),0)</f>
        <v>0</v>
      </c>
      <c r="K45" s="471"/>
      <c r="L45" s="87"/>
    </row>
    <row r="46" spans="1:193" s="72" customFormat="1" ht="13.9" customHeight="1" x14ac:dyDescent="0.25">
      <c r="A46" s="451">
        <v>26</v>
      </c>
      <c r="B46" s="452"/>
      <c r="C46" s="470">
        <f>IF(A46&lt;='Indicadores Financeiros'!$F$14,SUMIFS('Relatório Custo'!$V:$V,'Relatório Custo'!$B:$B,$C$1,'Relatório Custo'!$F:$F,"&lt;="&amp;$A46),0)</f>
        <v>0</v>
      </c>
      <c r="D46" s="472"/>
      <c r="E46" s="472"/>
      <c r="F46" s="472"/>
      <c r="G46" s="471"/>
      <c r="H46" s="470">
        <f>IF(A46&lt;='Indicadores Financeiros'!$F$14,SUMIFS('Relatório Custo'!$Y:$Y,'Relatório Custo'!$B:$B,$C$1,'Relatório Custo'!$F:$F,"&lt;="&amp;$A46),0)</f>
        <v>0</v>
      </c>
      <c r="I46" s="471"/>
      <c r="J46" s="470">
        <f>IF(A46&lt;='Indicadores Financeiros'!$F$14,SUMIFS('Relatório Custo'!$Z:$Z,'Relatório Custo'!$B:$B,$C$1,'Relatório Custo'!$F:$F,"&lt;="&amp;$A46),0)</f>
        <v>0</v>
      </c>
      <c r="K46" s="471"/>
      <c r="L46" s="87"/>
    </row>
    <row r="47" spans="1:193" s="72" customFormat="1" ht="13.9" customHeight="1" x14ac:dyDescent="0.25">
      <c r="A47" s="451">
        <v>27</v>
      </c>
      <c r="B47" s="452"/>
      <c r="C47" s="470">
        <f>IF(A47&lt;='Indicadores Financeiros'!$F$14,SUMIFS('Relatório Custo'!$V:$V,'Relatório Custo'!$B:$B,$C$1,'Relatório Custo'!$F:$F,"&lt;="&amp;$A47),0)</f>
        <v>0</v>
      </c>
      <c r="D47" s="472"/>
      <c r="E47" s="472"/>
      <c r="F47" s="472"/>
      <c r="G47" s="471"/>
      <c r="H47" s="470">
        <f>IF(A47&lt;='Indicadores Financeiros'!$F$14,SUMIFS('Relatório Custo'!$Y:$Y,'Relatório Custo'!$B:$B,$C$1,'Relatório Custo'!$F:$F,"&lt;="&amp;$A47),0)</f>
        <v>0</v>
      </c>
      <c r="I47" s="471"/>
      <c r="J47" s="470">
        <f>IF(A47&lt;='Indicadores Financeiros'!$F$14,SUMIFS('Relatório Custo'!$Z:$Z,'Relatório Custo'!$B:$B,$C$1,'Relatório Custo'!$F:$F,"&lt;="&amp;$A47),0)</f>
        <v>0</v>
      </c>
      <c r="K47" s="471"/>
      <c r="L47" s="87"/>
    </row>
    <row r="48" spans="1:193" s="72" customFormat="1" ht="13.9" customHeight="1" x14ac:dyDescent="0.25">
      <c r="A48" s="451">
        <v>28</v>
      </c>
      <c r="B48" s="452"/>
      <c r="C48" s="470">
        <f>IF(A48&lt;='Indicadores Financeiros'!$F$14,SUMIFS('Relatório Custo'!$V:$V,'Relatório Custo'!$B:$B,$C$1,'Relatório Custo'!$F:$F,"&lt;="&amp;$A48),0)</f>
        <v>0</v>
      </c>
      <c r="D48" s="472"/>
      <c r="E48" s="472"/>
      <c r="F48" s="472"/>
      <c r="G48" s="471"/>
      <c r="H48" s="470">
        <f>IF(A48&lt;='Indicadores Financeiros'!$F$14,SUMIFS('Relatório Custo'!$Y:$Y,'Relatório Custo'!$B:$B,$C$1,'Relatório Custo'!$F:$F,"&lt;="&amp;$A48),0)</f>
        <v>0</v>
      </c>
      <c r="I48" s="471"/>
      <c r="J48" s="470">
        <f>IF(A48&lt;='Indicadores Financeiros'!$F$14,SUMIFS('Relatório Custo'!$Z:$Z,'Relatório Custo'!$B:$B,$C$1,'Relatório Custo'!$F:$F,"&lt;="&amp;$A48),0)</f>
        <v>0</v>
      </c>
      <c r="K48" s="471"/>
      <c r="L48" s="87"/>
    </row>
    <row r="49" spans="1:12" s="72" customFormat="1" ht="13.9" customHeight="1" x14ac:dyDescent="0.25">
      <c r="A49" s="451">
        <v>29</v>
      </c>
      <c r="B49" s="452"/>
      <c r="C49" s="470">
        <f>IF(A49&lt;='Indicadores Financeiros'!$F$14,SUMIFS('Relatório Custo'!$V:$V,'Relatório Custo'!$B:$B,$C$1,'Relatório Custo'!$F:$F,"&lt;="&amp;$A49),0)</f>
        <v>0</v>
      </c>
      <c r="D49" s="472"/>
      <c r="E49" s="472"/>
      <c r="F49" s="472"/>
      <c r="G49" s="471"/>
      <c r="H49" s="470">
        <f>IF(A49&lt;='Indicadores Financeiros'!$F$14,SUMIFS('Relatório Custo'!$Y:$Y,'Relatório Custo'!$B:$B,$C$1,'Relatório Custo'!$F:$F,"&lt;="&amp;$A49),0)</f>
        <v>0</v>
      </c>
      <c r="I49" s="471"/>
      <c r="J49" s="470">
        <f>IF(A49&lt;='Indicadores Financeiros'!$F$14,SUMIFS('Relatório Custo'!$Z:$Z,'Relatório Custo'!$B:$B,$C$1,'Relatório Custo'!$F:$F,"&lt;="&amp;$A49),0)</f>
        <v>0</v>
      </c>
      <c r="K49" s="471"/>
      <c r="L49" s="87"/>
    </row>
    <row r="50" spans="1:12" s="72" customFormat="1" ht="13.9" customHeight="1" x14ac:dyDescent="0.25">
      <c r="A50" s="451">
        <v>30</v>
      </c>
      <c r="B50" s="452"/>
      <c r="C50" s="470">
        <f>IF(A50&lt;='Indicadores Financeiros'!$F$14,SUMIFS('Relatório Custo'!$V:$V,'Relatório Custo'!$B:$B,$C$1,'Relatório Custo'!$F:$F,"&lt;="&amp;$A50),0)</f>
        <v>0</v>
      </c>
      <c r="D50" s="472"/>
      <c r="E50" s="472"/>
      <c r="F50" s="472"/>
      <c r="G50" s="471"/>
      <c r="H50" s="470">
        <f>IF(A50&lt;='Indicadores Financeiros'!$F$14,SUMIFS('Relatório Custo'!$Y:$Y,'Relatório Custo'!$B:$B,$C$1,'Relatório Custo'!$F:$F,"&lt;="&amp;$A50),0)</f>
        <v>0</v>
      </c>
      <c r="I50" s="471"/>
      <c r="J50" s="470">
        <f>IF(A50&lt;='Indicadores Financeiros'!$F$14,SUMIFS('Relatório Custo'!$Z:$Z,'Relatório Custo'!$B:$B,$C$1,'Relatório Custo'!$F:$F,"&lt;="&amp;$A50),0)</f>
        <v>0</v>
      </c>
      <c r="K50" s="471"/>
      <c r="L50" s="87"/>
    </row>
    <row r="51" spans="1:12" s="72" customFormat="1" ht="13.9" customHeight="1" x14ac:dyDescent="0.25">
      <c r="A51" s="115" t="s">
        <v>227</v>
      </c>
      <c r="B51" s="115"/>
      <c r="C51" s="482">
        <f>ROUND(SUM(C21:G50),2)</f>
        <v>7713992.6399999997</v>
      </c>
      <c r="D51" s="483"/>
      <c r="E51" s="483"/>
      <c r="F51" s="483"/>
      <c r="G51" s="484"/>
      <c r="H51" s="482">
        <f>ROUND(SUM(H21:I50),2)</f>
        <v>2489817.6</v>
      </c>
      <c r="I51" s="484"/>
      <c r="J51" s="482">
        <f>ROUND(SUM(J21:K50),2)</f>
        <v>796492.68</v>
      </c>
      <c r="K51" s="484"/>
      <c r="L51" s="87"/>
    </row>
    <row r="52" spans="1:12" s="72" customFormat="1" ht="11.25" x14ac:dyDescent="0.25">
      <c r="C52" s="88"/>
      <c r="D52" s="149"/>
      <c r="E52" s="88"/>
      <c r="F52" s="88"/>
      <c r="G52" s="98">
        <f>C51-K7</f>
        <v>0</v>
      </c>
      <c r="H52" s="88"/>
      <c r="J52" s="88"/>
      <c r="K52" s="98"/>
    </row>
    <row r="53" spans="1:12" s="72" customFormat="1" ht="11.25" x14ac:dyDescent="0.25">
      <c r="D53" s="150"/>
      <c r="K53" s="75"/>
    </row>
    <row r="54" spans="1:12" s="72" customFormat="1" ht="11.25" x14ac:dyDescent="0.25">
      <c r="D54" s="150"/>
    </row>
    <row r="55" spans="1:12" s="72" customFormat="1" ht="11.25" x14ac:dyDescent="0.25">
      <c r="D55" s="150"/>
    </row>
    <row r="56" spans="1:12" s="72" customFormat="1" ht="11.25" x14ac:dyDescent="0.25">
      <c r="D56" s="150"/>
    </row>
    <row r="57" spans="1:12" s="72" customFormat="1" ht="11.25" x14ac:dyDescent="0.25">
      <c r="D57" s="150"/>
    </row>
    <row r="58" spans="1:12" s="72" customFormat="1" ht="11.25" x14ac:dyDescent="0.25">
      <c r="D58" s="150"/>
    </row>
    <row r="59" spans="1:12" s="72" customFormat="1" ht="11.25" x14ac:dyDescent="0.25">
      <c r="D59" s="150"/>
    </row>
    <row r="60" spans="1:12" s="72" customFormat="1" ht="11.25" x14ac:dyDescent="0.25">
      <c r="D60" s="150"/>
    </row>
    <row r="61" spans="1:12" s="72" customFormat="1" ht="11.25" x14ac:dyDescent="0.25">
      <c r="D61" s="150"/>
    </row>
    <row r="62" spans="1:12" s="72" customFormat="1" ht="11.25" x14ac:dyDescent="0.25">
      <c r="D62" s="150"/>
    </row>
    <row r="63" spans="1:12" s="72" customFormat="1" ht="11.25" x14ac:dyDescent="0.25">
      <c r="D63" s="150"/>
    </row>
    <row r="64" spans="1:12" s="72" customFormat="1" ht="11.25" x14ac:dyDescent="0.25">
      <c r="D64" s="150"/>
    </row>
    <row r="65" spans="4:4" s="72" customFormat="1" ht="11.25" x14ac:dyDescent="0.25">
      <c r="D65" s="150"/>
    </row>
    <row r="66" spans="4:4" s="72" customFormat="1" ht="11.25" x14ac:dyDescent="0.25">
      <c r="D66" s="150"/>
    </row>
    <row r="67" spans="4:4" s="72" customFormat="1" ht="11.25" x14ac:dyDescent="0.25">
      <c r="D67" s="150"/>
    </row>
    <row r="68" spans="4:4" s="72" customFormat="1" ht="11.25" x14ac:dyDescent="0.25">
      <c r="D68" s="150"/>
    </row>
    <row r="69" spans="4:4" s="72" customFormat="1" ht="11.25" x14ac:dyDescent="0.25">
      <c r="D69" s="150"/>
    </row>
    <row r="70" spans="4:4" s="72" customFormat="1" ht="11.25" x14ac:dyDescent="0.25">
      <c r="D70" s="150"/>
    </row>
    <row r="71" spans="4:4" s="72" customFormat="1" ht="11.25" x14ac:dyDescent="0.25">
      <c r="D71" s="150"/>
    </row>
    <row r="72" spans="4:4" s="72" customFormat="1" ht="11.25" x14ac:dyDescent="0.25">
      <c r="D72" s="150"/>
    </row>
    <row r="73" spans="4:4" s="72" customFormat="1" ht="11.25" x14ac:dyDescent="0.25">
      <c r="D73" s="150"/>
    </row>
    <row r="74" spans="4:4" s="72" customFormat="1" ht="11.25" x14ac:dyDescent="0.25">
      <c r="D74" s="150"/>
    </row>
    <row r="75" spans="4:4" s="72" customFormat="1" ht="11.25" x14ac:dyDescent="0.25">
      <c r="D75" s="150"/>
    </row>
    <row r="76" spans="4:4" s="72" customFormat="1" ht="11.25" x14ac:dyDescent="0.25">
      <c r="D76" s="150"/>
    </row>
    <row r="77" spans="4:4" s="72" customFormat="1" ht="11.25" x14ac:dyDescent="0.25">
      <c r="D77" s="150"/>
    </row>
    <row r="78" spans="4:4" s="72" customFormat="1" ht="11.25" x14ac:dyDescent="0.25">
      <c r="D78" s="150"/>
    </row>
    <row r="79" spans="4:4" s="72" customFormat="1" ht="11.25" x14ac:dyDescent="0.25">
      <c r="D79" s="150"/>
    </row>
    <row r="80" spans="4:4" s="72" customFormat="1" ht="11.25" x14ac:dyDescent="0.25">
      <c r="D80" s="150"/>
    </row>
    <row r="81" spans="4:4" s="72" customFormat="1" ht="11.25" x14ac:dyDescent="0.25">
      <c r="D81" s="150"/>
    </row>
    <row r="82" spans="4:4" s="72" customFormat="1" ht="11.25" x14ac:dyDescent="0.25">
      <c r="D82" s="150"/>
    </row>
    <row r="83" spans="4:4" s="72" customFormat="1" ht="11.25" x14ac:dyDescent="0.25">
      <c r="D83" s="150"/>
    </row>
    <row r="84" spans="4:4" s="72" customFormat="1" ht="11.25" x14ac:dyDescent="0.25">
      <c r="D84" s="150"/>
    </row>
    <row r="85" spans="4:4" s="72" customFormat="1" ht="11.25" x14ac:dyDescent="0.25">
      <c r="D85" s="150"/>
    </row>
    <row r="86" spans="4:4" s="72" customFormat="1" ht="11.25" x14ac:dyDescent="0.25">
      <c r="D86" s="150"/>
    </row>
    <row r="87" spans="4:4" s="72" customFormat="1" ht="11.25" x14ac:dyDescent="0.25">
      <c r="D87" s="150"/>
    </row>
    <row r="88" spans="4:4" s="72" customFormat="1" ht="11.25" x14ac:dyDescent="0.25">
      <c r="D88" s="150"/>
    </row>
    <row r="89" spans="4:4" s="72" customFormat="1" ht="11.25" x14ac:dyDescent="0.25">
      <c r="D89" s="150"/>
    </row>
    <row r="90" spans="4:4" s="72" customFormat="1" ht="11.25" x14ac:dyDescent="0.25">
      <c r="D90" s="150"/>
    </row>
    <row r="91" spans="4:4" s="72" customFormat="1" ht="11.25" x14ac:dyDescent="0.25">
      <c r="D91" s="150"/>
    </row>
    <row r="92" spans="4:4" s="72" customFormat="1" ht="11.25" x14ac:dyDescent="0.25">
      <c r="D92" s="150"/>
    </row>
    <row r="93" spans="4:4" s="72" customFormat="1" ht="11.25" x14ac:dyDescent="0.25">
      <c r="D93" s="150"/>
    </row>
    <row r="94" spans="4:4" s="72" customFormat="1" ht="11.25" x14ac:dyDescent="0.25">
      <c r="D94" s="150"/>
    </row>
    <row r="95" spans="4:4" s="72" customFormat="1" ht="11.25" x14ac:dyDescent="0.25">
      <c r="D95" s="150"/>
    </row>
    <row r="96" spans="4:4" s="72" customFormat="1" ht="11.25" x14ac:dyDescent="0.25">
      <c r="D96" s="150"/>
    </row>
    <row r="97" spans="4:4" s="72" customFormat="1" ht="11.25" x14ac:dyDescent="0.25">
      <c r="D97" s="150"/>
    </row>
    <row r="98" spans="4:4" s="72" customFormat="1" ht="11.25" x14ac:dyDescent="0.25">
      <c r="D98" s="150"/>
    </row>
    <row r="99" spans="4:4" s="72" customFormat="1" ht="11.25" x14ac:dyDescent="0.25">
      <c r="D99" s="150"/>
    </row>
    <row r="100" spans="4:4" s="72" customFormat="1" ht="11.25" x14ac:dyDescent="0.25">
      <c r="D100" s="150"/>
    </row>
    <row r="101" spans="4:4" s="72" customFormat="1" ht="11.25" x14ac:dyDescent="0.25">
      <c r="D101" s="150"/>
    </row>
    <row r="102" spans="4:4" s="72" customFormat="1" ht="11.25" x14ac:dyDescent="0.25">
      <c r="D102" s="150"/>
    </row>
    <row r="103" spans="4:4" s="72" customFormat="1" ht="11.25" x14ac:dyDescent="0.25">
      <c r="D103" s="150"/>
    </row>
    <row r="104" spans="4:4" s="72" customFormat="1" ht="11.25" x14ac:dyDescent="0.25">
      <c r="D104" s="150"/>
    </row>
    <row r="105" spans="4:4" s="72" customFormat="1" ht="11.25" x14ac:dyDescent="0.25">
      <c r="D105" s="150"/>
    </row>
    <row r="106" spans="4:4" s="72" customFormat="1" ht="11.25" x14ac:dyDescent="0.25">
      <c r="D106" s="150"/>
    </row>
    <row r="107" spans="4:4" s="72" customFormat="1" ht="11.25" x14ac:dyDescent="0.25">
      <c r="D107" s="150"/>
    </row>
    <row r="108" spans="4:4" s="72" customFormat="1" ht="11.25" x14ac:dyDescent="0.25">
      <c r="D108" s="150"/>
    </row>
    <row r="109" spans="4:4" s="72" customFormat="1" ht="11.25" x14ac:dyDescent="0.25">
      <c r="D109" s="150"/>
    </row>
    <row r="110" spans="4:4" s="72" customFormat="1" ht="11.25" x14ac:dyDescent="0.25">
      <c r="D110" s="150"/>
    </row>
    <row r="111" spans="4:4" s="72" customFormat="1" ht="11.25" x14ac:dyDescent="0.25">
      <c r="D111" s="150"/>
    </row>
    <row r="112" spans="4:4" s="72" customFormat="1" ht="11.25" x14ac:dyDescent="0.25">
      <c r="D112" s="150"/>
    </row>
    <row r="113" spans="4:4" s="72" customFormat="1" ht="11.25" x14ac:dyDescent="0.25">
      <c r="D113" s="150"/>
    </row>
    <row r="114" spans="4:4" s="72" customFormat="1" ht="11.25" x14ac:dyDescent="0.25">
      <c r="D114" s="150"/>
    </row>
    <row r="115" spans="4:4" s="72" customFormat="1" ht="11.25" x14ac:dyDescent="0.25">
      <c r="D115" s="150"/>
    </row>
    <row r="116" spans="4:4" s="72" customFormat="1" ht="11.25" x14ac:dyDescent="0.25">
      <c r="D116" s="150"/>
    </row>
    <row r="117" spans="4:4" s="72" customFormat="1" ht="11.25" x14ac:dyDescent="0.25">
      <c r="D117" s="150"/>
    </row>
    <row r="118" spans="4:4" s="72" customFormat="1" ht="11.25" x14ac:dyDescent="0.25">
      <c r="D118" s="150"/>
    </row>
    <row r="119" spans="4:4" s="72" customFormat="1" ht="11.25" x14ac:dyDescent="0.25">
      <c r="D119" s="150"/>
    </row>
    <row r="120" spans="4:4" s="72" customFormat="1" ht="11.25" x14ac:dyDescent="0.25">
      <c r="D120" s="150"/>
    </row>
    <row r="121" spans="4:4" s="72" customFormat="1" ht="11.25" x14ac:dyDescent="0.25">
      <c r="D121" s="150"/>
    </row>
    <row r="122" spans="4:4" s="72" customFormat="1" ht="11.25" x14ac:dyDescent="0.25">
      <c r="D122" s="150"/>
    </row>
    <row r="123" spans="4:4" s="72" customFormat="1" ht="11.25" x14ac:dyDescent="0.25">
      <c r="D123" s="150"/>
    </row>
    <row r="124" spans="4:4" s="72" customFormat="1" ht="11.25" x14ac:dyDescent="0.25">
      <c r="D124" s="150"/>
    </row>
    <row r="125" spans="4:4" s="72" customFormat="1" ht="11.25" x14ac:dyDescent="0.25">
      <c r="D125" s="150"/>
    </row>
    <row r="126" spans="4:4" s="72" customFormat="1" ht="11.25" x14ac:dyDescent="0.25">
      <c r="D126" s="150"/>
    </row>
    <row r="127" spans="4:4" s="72" customFormat="1" ht="11.25" x14ac:dyDescent="0.25">
      <c r="D127" s="150"/>
    </row>
    <row r="128" spans="4:4" s="72" customFormat="1" ht="11.25" x14ac:dyDescent="0.25">
      <c r="D128" s="150"/>
    </row>
    <row r="129" spans="4:4" s="72" customFormat="1" ht="11.25" x14ac:dyDescent="0.25">
      <c r="D129" s="150"/>
    </row>
    <row r="130" spans="4:4" s="72" customFormat="1" ht="11.25" x14ac:dyDescent="0.25">
      <c r="D130" s="150"/>
    </row>
    <row r="131" spans="4:4" s="72" customFormat="1" ht="11.25" x14ac:dyDescent="0.25">
      <c r="D131" s="150"/>
    </row>
    <row r="132" spans="4:4" s="72" customFormat="1" ht="11.25" x14ac:dyDescent="0.25">
      <c r="D132" s="150"/>
    </row>
    <row r="133" spans="4:4" s="72" customFormat="1" ht="11.25" x14ac:dyDescent="0.25">
      <c r="D133" s="150"/>
    </row>
    <row r="134" spans="4:4" s="72" customFormat="1" ht="11.25" x14ac:dyDescent="0.25">
      <c r="D134" s="150"/>
    </row>
    <row r="135" spans="4:4" s="72" customFormat="1" ht="11.25" x14ac:dyDescent="0.25">
      <c r="D135" s="150"/>
    </row>
    <row r="136" spans="4:4" s="72" customFormat="1" ht="11.25" x14ac:dyDescent="0.25">
      <c r="D136" s="150"/>
    </row>
    <row r="137" spans="4:4" s="72" customFormat="1" ht="11.25" x14ac:dyDescent="0.25">
      <c r="D137" s="150"/>
    </row>
    <row r="138" spans="4:4" s="72" customFormat="1" ht="11.25" x14ac:dyDescent="0.25">
      <c r="D138" s="150"/>
    </row>
    <row r="139" spans="4:4" s="72" customFormat="1" ht="11.25" x14ac:dyDescent="0.25">
      <c r="D139" s="150"/>
    </row>
    <row r="140" spans="4:4" s="72" customFormat="1" ht="11.25" x14ac:dyDescent="0.25">
      <c r="D140" s="150"/>
    </row>
    <row r="141" spans="4:4" s="72" customFormat="1" ht="11.25" x14ac:dyDescent="0.25">
      <c r="D141" s="150"/>
    </row>
    <row r="142" spans="4:4" s="72" customFormat="1" ht="11.25" x14ac:dyDescent="0.25">
      <c r="D142" s="150"/>
    </row>
    <row r="143" spans="4:4" s="72" customFormat="1" ht="11.25" x14ac:dyDescent="0.25">
      <c r="D143" s="150"/>
    </row>
    <row r="144" spans="4:4" s="72" customFormat="1" ht="11.25" x14ac:dyDescent="0.25">
      <c r="D144" s="150"/>
    </row>
    <row r="145" spans="4:4" s="72" customFormat="1" ht="11.25" x14ac:dyDescent="0.25">
      <c r="D145" s="150"/>
    </row>
    <row r="146" spans="4:4" s="72" customFormat="1" ht="11.25" x14ac:dyDescent="0.25">
      <c r="D146" s="150"/>
    </row>
    <row r="147" spans="4:4" s="72" customFormat="1" ht="11.25" x14ac:dyDescent="0.25">
      <c r="D147" s="150"/>
    </row>
    <row r="148" spans="4:4" s="72" customFormat="1" ht="11.25" x14ac:dyDescent="0.25">
      <c r="D148" s="150"/>
    </row>
    <row r="149" spans="4:4" s="72" customFormat="1" ht="11.25" x14ac:dyDescent="0.25">
      <c r="D149" s="150"/>
    </row>
    <row r="150" spans="4:4" s="72" customFormat="1" ht="11.25" x14ac:dyDescent="0.25">
      <c r="D150" s="150"/>
    </row>
    <row r="151" spans="4:4" s="72" customFormat="1" ht="11.25" x14ac:dyDescent="0.25">
      <c r="D151" s="150"/>
    </row>
    <row r="152" spans="4:4" s="72" customFormat="1" ht="11.25" x14ac:dyDescent="0.25">
      <c r="D152" s="150"/>
    </row>
    <row r="153" spans="4:4" s="72" customFormat="1" ht="11.25" x14ac:dyDescent="0.25">
      <c r="D153" s="150"/>
    </row>
    <row r="154" spans="4:4" s="72" customFormat="1" ht="11.25" x14ac:dyDescent="0.25">
      <c r="D154" s="150"/>
    </row>
    <row r="155" spans="4:4" s="72" customFormat="1" ht="11.25" x14ac:dyDescent="0.25">
      <c r="D155" s="150"/>
    </row>
    <row r="156" spans="4:4" s="72" customFormat="1" ht="11.25" x14ac:dyDescent="0.25">
      <c r="D156" s="150"/>
    </row>
    <row r="157" spans="4:4" s="72" customFormat="1" ht="11.25" x14ac:dyDescent="0.25">
      <c r="D157" s="150"/>
    </row>
    <row r="158" spans="4:4" s="72" customFormat="1" ht="11.25" x14ac:dyDescent="0.25">
      <c r="D158" s="150"/>
    </row>
    <row r="159" spans="4:4" s="72" customFormat="1" ht="11.25" x14ac:dyDescent="0.25">
      <c r="D159" s="150"/>
    </row>
    <row r="160" spans="4:4" s="72" customFormat="1" ht="11.25" x14ac:dyDescent="0.25">
      <c r="D160" s="150"/>
    </row>
    <row r="161" spans="4:4" s="72" customFormat="1" ht="11.25" x14ac:dyDescent="0.25">
      <c r="D161" s="150"/>
    </row>
    <row r="162" spans="4:4" s="72" customFormat="1" ht="11.25" x14ac:dyDescent="0.25">
      <c r="D162" s="150"/>
    </row>
    <row r="163" spans="4:4" s="72" customFormat="1" ht="11.25" x14ac:dyDescent="0.25">
      <c r="D163" s="150"/>
    </row>
    <row r="164" spans="4:4" s="72" customFormat="1" ht="11.25" x14ac:dyDescent="0.25">
      <c r="D164" s="150"/>
    </row>
    <row r="165" spans="4:4" s="72" customFormat="1" ht="11.25" x14ac:dyDescent="0.25">
      <c r="D165" s="150"/>
    </row>
    <row r="166" spans="4:4" s="72" customFormat="1" ht="11.25" x14ac:dyDescent="0.25">
      <c r="D166" s="150"/>
    </row>
    <row r="167" spans="4:4" s="72" customFormat="1" ht="11.25" x14ac:dyDescent="0.25">
      <c r="D167" s="150"/>
    </row>
    <row r="168" spans="4:4" s="72" customFormat="1" ht="11.25" x14ac:dyDescent="0.25">
      <c r="D168" s="150"/>
    </row>
    <row r="169" spans="4:4" s="72" customFormat="1" ht="11.25" x14ac:dyDescent="0.25">
      <c r="D169" s="150"/>
    </row>
    <row r="170" spans="4:4" s="72" customFormat="1" ht="11.25" x14ac:dyDescent="0.25">
      <c r="D170" s="150"/>
    </row>
    <row r="171" spans="4:4" s="72" customFormat="1" ht="11.25" x14ac:dyDescent="0.25">
      <c r="D171" s="150"/>
    </row>
    <row r="172" spans="4:4" s="72" customFormat="1" ht="11.25" x14ac:dyDescent="0.25">
      <c r="D172" s="150"/>
    </row>
    <row r="173" spans="4:4" s="72" customFormat="1" ht="11.25" x14ac:dyDescent="0.25">
      <c r="D173" s="150"/>
    </row>
    <row r="174" spans="4:4" s="72" customFormat="1" ht="11.25" x14ac:dyDescent="0.25">
      <c r="D174" s="150"/>
    </row>
    <row r="175" spans="4:4" s="72" customFormat="1" ht="11.25" x14ac:dyDescent="0.25">
      <c r="D175" s="150"/>
    </row>
    <row r="176" spans="4:4" s="72" customFormat="1" ht="11.25" x14ac:dyDescent="0.25">
      <c r="D176" s="150"/>
    </row>
    <row r="177" spans="4:4" s="72" customFormat="1" ht="11.25" x14ac:dyDescent="0.25">
      <c r="D177" s="150"/>
    </row>
    <row r="178" spans="4:4" s="72" customFormat="1" ht="11.25" x14ac:dyDescent="0.25">
      <c r="D178" s="150"/>
    </row>
    <row r="179" spans="4:4" s="72" customFormat="1" ht="11.25" x14ac:dyDescent="0.25">
      <c r="D179" s="150"/>
    </row>
    <row r="180" spans="4:4" s="72" customFormat="1" ht="11.25" x14ac:dyDescent="0.25">
      <c r="D180" s="150"/>
    </row>
    <row r="181" spans="4:4" s="72" customFormat="1" ht="11.25" x14ac:dyDescent="0.25">
      <c r="D181" s="150"/>
    </row>
    <row r="182" spans="4:4" s="72" customFormat="1" ht="11.25" x14ac:dyDescent="0.25">
      <c r="D182" s="150"/>
    </row>
    <row r="183" spans="4:4" s="72" customFormat="1" ht="11.25" x14ac:dyDescent="0.25">
      <c r="D183" s="150"/>
    </row>
    <row r="184" spans="4:4" s="72" customFormat="1" ht="11.25" x14ac:dyDescent="0.25">
      <c r="D184" s="150"/>
    </row>
    <row r="185" spans="4:4" s="72" customFormat="1" ht="11.25" x14ac:dyDescent="0.25">
      <c r="D185" s="150"/>
    </row>
    <row r="186" spans="4:4" s="72" customFormat="1" ht="11.25" x14ac:dyDescent="0.25">
      <c r="D186" s="150"/>
    </row>
    <row r="187" spans="4:4" s="72" customFormat="1" ht="11.25" x14ac:dyDescent="0.25">
      <c r="D187" s="150"/>
    </row>
    <row r="188" spans="4:4" s="72" customFormat="1" ht="11.25" x14ac:dyDescent="0.25">
      <c r="D188" s="150"/>
    </row>
    <row r="189" spans="4:4" s="72" customFormat="1" ht="11.25" x14ac:dyDescent="0.25">
      <c r="D189" s="150"/>
    </row>
    <row r="190" spans="4:4" s="72" customFormat="1" ht="11.25" x14ac:dyDescent="0.25">
      <c r="D190" s="150"/>
    </row>
    <row r="191" spans="4:4" s="72" customFormat="1" ht="11.25" x14ac:dyDescent="0.25">
      <c r="D191" s="150"/>
    </row>
    <row r="192" spans="4:4" s="72" customFormat="1" ht="11.25" x14ac:dyDescent="0.25">
      <c r="D192" s="150"/>
    </row>
    <row r="193" spans="4:4" s="72" customFormat="1" ht="11.25" x14ac:dyDescent="0.25">
      <c r="D193" s="150"/>
    </row>
    <row r="194" spans="4:4" s="72" customFormat="1" ht="11.25" x14ac:dyDescent="0.25">
      <c r="D194" s="150"/>
    </row>
    <row r="195" spans="4:4" s="72" customFormat="1" ht="11.25" x14ac:dyDescent="0.25">
      <c r="D195" s="150"/>
    </row>
    <row r="196" spans="4:4" s="72" customFormat="1" ht="11.25" x14ac:dyDescent="0.25">
      <c r="D196" s="150"/>
    </row>
    <row r="197" spans="4:4" s="72" customFormat="1" ht="11.25" x14ac:dyDescent="0.25">
      <c r="D197" s="150"/>
    </row>
    <row r="198" spans="4:4" s="72" customFormat="1" ht="11.25" x14ac:dyDescent="0.25">
      <c r="D198" s="150"/>
    </row>
    <row r="199" spans="4:4" s="72" customFormat="1" ht="11.25" x14ac:dyDescent="0.25">
      <c r="D199" s="150"/>
    </row>
    <row r="200" spans="4:4" s="72" customFormat="1" ht="11.25" x14ac:dyDescent="0.25">
      <c r="D200" s="150"/>
    </row>
    <row r="201" spans="4:4" s="72" customFormat="1" ht="11.25" x14ac:dyDescent="0.25">
      <c r="D201" s="150"/>
    </row>
    <row r="202" spans="4:4" s="72" customFormat="1" ht="11.25" x14ac:dyDescent="0.25">
      <c r="D202" s="150"/>
    </row>
    <row r="203" spans="4:4" s="72" customFormat="1" ht="11.25" x14ac:dyDescent="0.25">
      <c r="D203" s="150"/>
    </row>
    <row r="204" spans="4:4" s="72" customFormat="1" ht="11.25" x14ac:dyDescent="0.25">
      <c r="D204" s="150"/>
    </row>
    <row r="205" spans="4:4" s="72" customFormat="1" ht="11.25" x14ac:dyDescent="0.25">
      <c r="D205" s="150"/>
    </row>
    <row r="206" spans="4:4" s="72" customFormat="1" ht="11.25" x14ac:dyDescent="0.25">
      <c r="D206" s="150"/>
    </row>
    <row r="207" spans="4:4" s="72" customFormat="1" ht="11.25" x14ac:dyDescent="0.25">
      <c r="D207" s="150"/>
    </row>
    <row r="208" spans="4:4" s="72" customFormat="1" ht="11.25" x14ac:dyDescent="0.25">
      <c r="D208" s="150"/>
    </row>
    <row r="209" spans="4:4" s="72" customFormat="1" ht="11.25" x14ac:dyDescent="0.25">
      <c r="D209" s="150"/>
    </row>
    <row r="210" spans="4:4" s="72" customFormat="1" ht="11.25" x14ac:dyDescent="0.25">
      <c r="D210" s="150"/>
    </row>
    <row r="211" spans="4:4" s="72" customFormat="1" ht="11.25" x14ac:dyDescent="0.25">
      <c r="D211" s="150"/>
    </row>
    <row r="212" spans="4:4" s="72" customFormat="1" ht="11.25" x14ac:dyDescent="0.25">
      <c r="D212" s="150"/>
    </row>
    <row r="213" spans="4:4" s="72" customFormat="1" ht="11.25" x14ac:dyDescent="0.25">
      <c r="D213" s="150"/>
    </row>
    <row r="214" spans="4:4" s="72" customFormat="1" ht="11.25" x14ac:dyDescent="0.25">
      <c r="D214" s="150"/>
    </row>
    <row r="215" spans="4:4" s="72" customFormat="1" ht="11.25" x14ac:dyDescent="0.25">
      <c r="D215" s="150"/>
    </row>
    <row r="216" spans="4:4" s="72" customFormat="1" ht="11.25" x14ac:dyDescent="0.25">
      <c r="D216" s="150"/>
    </row>
    <row r="217" spans="4:4" s="72" customFormat="1" ht="11.25" x14ac:dyDescent="0.25">
      <c r="D217" s="150"/>
    </row>
    <row r="218" spans="4:4" s="72" customFormat="1" ht="11.25" x14ac:dyDescent="0.25">
      <c r="D218" s="150"/>
    </row>
    <row r="219" spans="4:4" s="72" customFormat="1" ht="11.25" x14ac:dyDescent="0.25">
      <c r="D219" s="150"/>
    </row>
    <row r="220" spans="4:4" s="72" customFormat="1" ht="11.25" x14ac:dyDescent="0.25">
      <c r="D220" s="150"/>
    </row>
    <row r="221" spans="4:4" s="72" customFormat="1" ht="11.25" x14ac:dyDescent="0.25">
      <c r="D221" s="150"/>
    </row>
    <row r="222" spans="4:4" s="72" customFormat="1" ht="11.25" x14ac:dyDescent="0.25">
      <c r="D222" s="150"/>
    </row>
    <row r="223" spans="4:4" s="72" customFormat="1" ht="11.25" x14ac:dyDescent="0.25">
      <c r="D223" s="150"/>
    </row>
    <row r="224" spans="4:4" s="72" customFormat="1" ht="11.25" x14ac:dyDescent="0.25">
      <c r="D224" s="150"/>
    </row>
    <row r="225" spans="4:4" s="72" customFormat="1" ht="11.25" x14ac:dyDescent="0.25">
      <c r="D225" s="150"/>
    </row>
    <row r="226" spans="4:4" s="72" customFormat="1" ht="11.25" x14ac:dyDescent="0.25">
      <c r="D226" s="150"/>
    </row>
    <row r="227" spans="4:4" s="72" customFormat="1" ht="11.25" x14ac:dyDescent="0.25">
      <c r="D227" s="150"/>
    </row>
    <row r="228" spans="4:4" s="72" customFormat="1" ht="11.25" x14ac:dyDescent="0.25">
      <c r="D228" s="150"/>
    </row>
    <row r="229" spans="4:4" s="72" customFormat="1" ht="11.25" x14ac:dyDescent="0.25">
      <c r="D229" s="150"/>
    </row>
    <row r="230" spans="4:4" s="72" customFormat="1" ht="11.25" x14ac:dyDescent="0.25">
      <c r="D230" s="150"/>
    </row>
    <row r="231" spans="4:4" s="72" customFormat="1" ht="11.25" x14ac:dyDescent="0.25">
      <c r="D231" s="150"/>
    </row>
    <row r="232" spans="4:4" s="72" customFormat="1" ht="11.25" x14ac:dyDescent="0.25">
      <c r="D232" s="150"/>
    </row>
    <row r="233" spans="4:4" s="72" customFormat="1" ht="11.25" x14ac:dyDescent="0.25">
      <c r="D233" s="150"/>
    </row>
    <row r="234" spans="4:4" s="72" customFormat="1" ht="11.25" x14ac:dyDescent="0.25">
      <c r="D234" s="150"/>
    </row>
    <row r="235" spans="4:4" s="72" customFormat="1" ht="11.25" x14ac:dyDescent="0.25">
      <c r="D235" s="150"/>
    </row>
    <row r="236" spans="4:4" s="72" customFormat="1" ht="11.25" x14ac:dyDescent="0.25">
      <c r="D236" s="150"/>
    </row>
    <row r="237" spans="4:4" s="72" customFormat="1" ht="11.25" x14ac:dyDescent="0.25">
      <c r="D237" s="150"/>
    </row>
    <row r="238" spans="4:4" s="72" customFormat="1" ht="11.25" x14ac:dyDescent="0.25">
      <c r="D238" s="150"/>
    </row>
    <row r="239" spans="4:4" s="72" customFormat="1" ht="11.25" x14ac:dyDescent="0.25">
      <c r="D239" s="150"/>
    </row>
    <row r="240" spans="4:4" s="72" customFormat="1" ht="11.25" x14ac:dyDescent="0.25">
      <c r="D240" s="150"/>
    </row>
    <row r="241" spans="4:4" s="72" customFormat="1" ht="11.25" x14ac:dyDescent="0.25">
      <c r="D241" s="150"/>
    </row>
    <row r="242" spans="4:4" s="72" customFormat="1" ht="11.25" x14ac:dyDescent="0.25">
      <c r="D242" s="150"/>
    </row>
    <row r="243" spans="4:4" s="72" customFormat="1" ht="11.25" x14ac:dyDescent="0.25">
      <c r="D243" s="150"/>
    </row>
    <row r="244" spans="4:4" s="72" customFormat="1" ht="11.25" x14ac:dyDescent="0.25">
      <c r="D244" s="150"/>
    </row>
    <row r="245" spans="4:4" s="72" customFormat="1" ht="11.25" x14ac:dyDescent="0.25">
      <c r="D245" s="150"/>
    </row>
    <row r="246" spans="4:4" s="72" customFormat="1" ht="11.25" x14ac:dyDescent="0.25">
      <c r="D246" s="150"/>
    </row>
    <row r="247" spans="4:4" s="72" customFormat="1" ht="11.25" x14ac:dyDescent="0.25">
      <c r="D247" s="150"/>
    </row>
    <row r="248" spans="4:4" s="72" customFormat="1" ht="11.25" x14ac:dyDescent="0.25">
      <c r="D248" s="150"/>
    </row>
    <row r="249" spans="4:4" s="72" customFormat="1" ht="11.25" x14ac:dyDescent="0.25">
      <c r="D249" s="150"/>
    </row>
    <row r="250" spans="4:4" s="72" customFormat="1" ht="11.25" x14ac:dyDescent="0.25">
      <c r="D250" s="150"/>
    </row>
    <row r="251" spans="4:4" s="72" customFormat="1" ht="11.25" x14ac:dyDescent="0.25">
      <c r="D251" s="150"/>
    </row>
    <row r="252" spans="4:4" s="72" customFormat="1" ht="11.25" x14ac:dyDescent="0.25">
      <c r="D252" s="150"/>
    </row>
    <row r="253" spans="4:4" s="72" customFormat="1" ht="11.25" x14ac:dyDescent="0.25">
      <c r="D253" s="150"/>
    </row>
    <row r="254" spans="4:4" s="72" customFormat="1" ht="11.25" x14ac:dyDescent="0.25">
      <c r="D254" s="150"/>
    </row>
    <row r="255" spans="4:4" s="72" customFormat="1" ht="11.25" x14ac:dyDescent="0.25">
      <c r="D255" s="150"/>
    </row>
    <row r="256" spans="4:4" s="72" customFormat="1" ht="11.25" x14ac:dyDescent="0.25">
      <c r="D256" s="150"/>
    </row>
    <row r="257" spans="4:4" s="72" customFormat="1" ht="11.25" x14ac:dyDescent="0.25">
      <c r="D257" s="150"/>
    </row>
    <row r="258" spans="4:4" s="72" customFormat="1" ht="11.25" x14ac:dyDescent="0.25">
      <c r="D258" s="150"/>
    </row>
    <row r="259" spans="4:4" s="72" customFormat="1" ht="11.25" x14ac:dyDescent="0.25">
      <c r="D259" s="150"/>
    </row>
    <row r="260" spans="4:4" s="72" customFormat="1" ht="11.25" x14ac:dyDescent="0.25">
      <c r="D260" s="150"/>
    </row>
    <row r="261" spans="4:4" s="72" customFormat="1" ht="11.25" x14ac:dyDescent="0.25">
      <c r="D261" s="150"/>
    </row>
    <row r="262" spans="4:4" s="72" customFormat="1" ht="11.25" x14ac:dyDescent="0.25">
      <c r="D262" s="150"/>
    </row>
    <row r="263" spans="4:4" s="72" customFormat="1" ht="11.25" x14ac:dyDescent="0.25">
      <c r="D263" s="150"/>
    </row>
    <row r="264" spans="4:4" s="72" customFormat="1" ht="11.25" x14ac:dyDescent="0.25">
      <c r="D264" s="150"/>
    </row>
    <row r="265" spans="4:4" s="72" customFormat="1" ht="11.25" x14ac:dyDescent="0.25">
      <c r="D265" s="150"/>
    </row>
    <row r="266" spans="4:4" s="72" customFormat="1" ht="11.25" x14ac:dyDescent="0.25">
      <c r="D266" s="150"/>
    </row>
    <row r="267" spans="4:4" s="72" customFormat="1" ht="11.25" x14ac:dyDescent="0.25">
      <c r="D267" s="150"/>
    </row>
    <row r="268" spans="4:4" s="72" customFormat="1" ht="11.25" x14ac:dyDescent="0.25">
      <c r="D268" s="150"/>
    </row>
    <row r="269" spans="4:4" s="72" customFormat="1" ht="11.25" x14ac:dyDescent="0.25">
      <c r="D269" s="150"/>
    </row>
    <row r="270" spans="4:4" s="72" customFormat="1" ht="11.25" x14ac:dyDescent="0.25">
      <c r="D270" s="150"/>
    </row>
    <row r="271" spans="4:4" s="72" customFormat="1" ht="11.25" x14ac:dyDescent="0.25">
      <c r="D271" s="150"/>
    </row>
    <row r="272" spans="4:4" s="72" customFormat="1" ht="11.25" x14ac:dyDescent="0.25">
      <c r="D272" s="150"/>
    </row>
    <row r="273" spans="4:4" s="72" customFormat="1" ht="11.25" x14ac:dyDescent="0.25">
      <c r="D273" s="150"/>
    </row>
    <row r="274" spans="4:4" s="72" customFormat="1" ht="11.25" x14ac:dyDescent="0.25">
      <c r="D274" s="150"/>
    </row>
    <row r="275" spans="4:4" s="72" customFormat="1" ht="11.25" x14ac:dyDescent="0.25">
      <c r="D275" s="150"/>
    </row>
    <row r="276" spans="4:4" s="72" customFormat="1" ht="11.25" x14ac:dyDescent="0.25">
      <c r="D276" s="150"/>
    </row>
    <row r="277" spans="4:4" s="72" customFormat="1" ht="11.25" x14ac:dyDescent="0.25">
      <c r="D277" s="150"/>
    </row>
    <row r="278" spans="4:4" s="72" customFormat="1" ht="11.25" x14ac:dyDescent="0.25">
      <c r="D278" s="150"/>
    </row>
    <row r="279" spans="4:4" s="72" customFormat="1" ht="11.25" x14ac:dyDescent="0.25">
      <c r="D279" s="150"/>
    </row>
    <row r="280" spans="4:4" s="72" customFormat="1" ht="11.25" x14ac:dyDescent="0.25">
      <c r="D280" s="150"/>
    </row>
    <row r="281" spans="4:4" s="72" customFormat="1" ht="11.25" x14ac:dyDescent="0.25">
      <c r="D281" s="150"/>
    </row>
    <row r="282" spans="4:4" s="72" customFormat="1" ht="11.25" x14ac:dyDescent="0.25">
      <c r="D282" s="150"/>
    </row>
    <row r="283" spans="4:4" s="72" customFormat="1" ht="11.25" x14ac:dyDescent="0.25">
      <c r="D283" s="150"/>
    </row>
    <row r="284" spans="4:4" s="72" customFormat="1" ht="11.25" x14ac:dyDescent="0.25">
      <c r="D284" s="150"/>
    </row>
    <row r="285" spans="4:4" s="72" customFormat="1" ht="11.25" x14ac:dyDescent="0.25">
      <c r="D285" s="150"/>
    </row>
    <row r="286" spans="4:4" s="72" customFormat="1" ht="11.25" x14ac:dyDescent="0.25">
      <c r="D286" s="150"/>
    </row>
    <row r="287" spans="4:4" s="72" customFormat="1" ht="11.25" x14ac:dyDescent="0.25">
      <c r="D287" s="150"/>
    </row>
    <row r="288" spans="4:4" s="72" customFormat="1" ht="11.25" x14ac:dyDescent="0.25">
      <c r="D288" s="150"/>
    </row>
    <row r="289" spans="4:4" s="72" customFormat="1" ht="11.25" x14ac:dyDescent="0.25">
      <c r="D289" s="150"/>
    </row>
    <row r="290" spans="4:4" s="72" customFormat="1" ht="11.25" x14ac:dyDescent="0.25">
      <c r="D290" s="150"/>
    </row>
    <row r="291" spans="4:4" s="72" customFormat="1" ht="11.25" x14ac:dyDescent="0.25">
      <c r="D291" s="150"/>
    </row>
    <row r="292" spans="4:4" s="72" customFormat="1" ht="11.25" x14ac:dyDescent="0.25">
      <c r="D292" s="150"/>
    </row>
    <row r="293" spans="4:4" s="72" customFormat="1" ht="11.25" x14ac:dyDescent="0.25">
      <c r="D293" s="150"/>
    </row>
    <row r="294" spans="4:4" s="72" customFormat="1" ht="11.25" x14ac:dyDescent="0.25">
      <c r="D294" s="150"/>
    </row>
    <row r="295" spans="4:4" s="72" customFormat="1" ht="11.25" x14ac:dyDescent="0.25">
      <c r="D295" s="150"/>
    </row>
    <row r="296" spans="4:4" s="72" customFormat="1" ht="11.25" x14ac:dyDescent="0.25">
      <c r="D296" s="150"/>
    </row>
    <row r="297" spans="4:4" s="72" customFormat="1" ht="11.25" x14ac:dyDescent="0.25">
      <c r="D297" s="150"/>
    </row>
    <row r="298" spans="4:4" s="72" customFormat="1" ht="11.25" x14ac:dyDescent="0.25">
      <c r="D298" s="150"/>
    </row>
    <row r="299" spans="4:4" s="72" customFormat="1" ht="11.25" x14ac:dyDescent="0.25">
      <c r="D299" s="150"/>
    </row>
    <row r="300" spans="4:4" s="72" customFormat="1" ht="11.25" x14ac:dyDescent="0.25">
      <c r="D300" s="150"/>
    </row>
    <row r="301" spans="4:4" s="72" customFormat="1" ht="11.25" x14ac:dyDescent="0.25">
      <c r="D301" s="150"/>
    </row>
    <row r="302" spans="4:4" s="72" customFormat="1" ht="11.25" x14ac:dyDescent="0.25">
      <c r="D302" s="150"/>
    </row>
    <row r="303" spans="4:4" s="72" customFormat="1" ht="11.25" x14ac:dyDescent="0.25">
      <c r="D303" s="150"/>
    </row>
    <row r="304" spans="4:4" s="72" customFormat="1" ht="11.25" x14ac:dyDescent="0.25">
      <c r="D304" s="150"/>
    </row>
    <row r="305" spans="4:4" s="72" customFormat="1" ht="11.25" x14ac:dyDescent="0.25">
      <c r="D305" s="150"/>
    </row>
    <row r="306" spans="4:4" s="72" customFormat="1" ht="11.25" x14ac:dyDescent="0.25">
      <c r="D306" s="150"/>
    </row>
    <row r="307" spans="4:4" s="72" customFormat="1" ht="11.25" x14ac:dyDescent="0.25">
      <c r="D307" s="150"/>
    </row>
    <row r="308" spans="4:4" s="72" customFormat="1" ht="11.25" x14ac:dyDescent="0.25">
      <c r="D308" s="150"/>
    </row>
    <row r="309" spans="4:4" s="72" customFormat="1" ht="11.25" x14ac:dyDescent="0.25">
      <c r="D309" s="150"/>
    </row>
    <row r="310" spans="4:4" s="72" customFormat="1" ht="11.25" x14ac:dyDescent="0.25">
      <c r="D310" s="150"/>
    </row>
    <row r="311" spans="4:4" s="72" customFormat="1" ht="11.25" x14ac:dyDescent="0.25">
      <c r="D311" s="150"/>
    </row>
    <row r="312" spans="4:4" s="72" customFormat="1" ht="11.25" x14ac:dyDescent="0.25">
      <c r="D312" s="150"/>
    </row>
    <row r="313" spans="4:4" s="72" customFormat="1" ht="11.25" x14ac:dyDescent="0.25">
      <c r="D313" s="150"/>
    </row>
    <row r="314" spans="4:4" s="72" customFormat="1" ht="11.25" x14ac:dyDescent="0.25">
      <c r="D314" s="150"/>
    </row>
    <row r="315" spans="4:4" s="72" customFormat="1" ht="11.25" x14ac:dyDescent="0.25">
      <c r="D315" s="150"/>
    </row>
    <row r="316" spans="4:4" s="72" customFormat="1" ht="11.25" x14ac:dyDescent="0.25">
      <c r="D316" s="150"/>
    </row>
    <row r="317" spans="4:4" s="72" customFormat="1" ht="11.25" x14ac:dyDescent="0.25">
      <c r="D317" s="150"/>
    </row>
    <row r="318" spans="4:4" s="72" customFormat="1" ht="11.25" x14ac:dyDescent="0.25">
      <c r="D318" s="150"/>
    </row>
    <row r="319" spans="4:4" s="72" customFormat="1" ht="11.25" x14ac:dyDescent="0.25">
      <c r="D319" s="150"/>
    </row>
    <row r="320" spans="4:4" s="72" customFormat="1" ht="11.25" x14ac:dyDescent="0.25">
      <c r="D320" s="150"/>
    </row>
    <row r="321" spans="4:4" s="72" customFormat="1" ht="11.25" x14ac:dyDescent="0.25">
      <c r="D321" s="150"/>
    </row>
    <row r="322" spans="4:4" s="72" customFormat="1" ht="11.25" x14ac:dyDescent="0.25">
      <c r="D322" s="150"/>
    </row>
    <row r="323" spans="4:4" s="72" customFormat="1" ht="11.25" x14ac:dyDescent="0.25">
      <c r="D323" s="150"/>
    </row>
    <row r="324" spans="4:4" s="72" customFormat="1" ht="11.25" x14ac:dyDescent="0.25">
      <c r="D324" s="150"/>
    </row>
    <row r="325" spans="4:4" s="72" customFormat="1" ht="11.25" x14ac:dyDescent="0.25">
      <c r="D325" s="150"/>
    </row>
    <row r="326" spans="4:4" s="72" customFormat="1" ht="11.25" x14ac:dyDescent="0.25">
      <c r="D326" s="150"/>
    </row>
    <row r="327" spans="4:4" s="72" customFormat="1" ht="11.25" x14ac:dyDescent="0.25">
      <c r="D327" s="150"/>
    </row>
    <row r="328" spans="4:4" s="72" customFormat="1" ht="11.25" x14ac:dyDescent="0.25">
      <c r="D328" s="150"/>
    </row>
    <row r="329" spans="4:4" s="72" customFormat="1" ht="11.25" x14ac:dyDescent="0.25">
      <c r="D329" s="150"/>
    </row>
    <row r="330" spans="4:4" s="72" customFormat="1" ht="11.25" x14ac:dyDescent="0.25">
      <c r="D330" s="150"/>
    </row>
    <row r="331" spans="4:4" s="72" customFormat="1" ht="11.25" x14ac:dyDescent="0.25">
      <c r="D331" s="150"/>
    </row>
    <row r="332" spans="4:4" s="72" customFormat="1" ht="11.25" x14ac:dyDescent="0.25">
      <c r="D332" s="150"/>
    </row>
    <row r="333" spans="4:4" s="72" customFormat="1" ht="11.25" x14ac:dyDescent="0.25">
      <c r="D333" s="150"/>
    </row>
    <row r="334" spans="4:4" s="72" customFormat="1" ht="11.25" x14ac:dyDescent="0.25">
      <c r="D334" s="150"/>
    </row>
    <row r="335" spans="4:4" s="72" customFormat="1" ht="11.25" x14ac:dyDescent="0.25">
      <c r="D335" s="150"/>
    </row>
    <row r="336" spans="4:4" s="72" customFormat="1" ht="11.25" x14ac:dyDescent="0.25">
      <c r="D336" s="150"/>
    </row>
    <row r="337" spans="4:4" s="72" customFormat="1" ht="11.25" x14ac:dyDescent="0.25">
      <c r="D337" s="150"/>
    </row>
    <row r="338" spans="4:4" s="72" customFormat="1" ht="11.25" x14ac:dyDescent="0.25">
      <c r="D338" s="150"/>
    </row>
    <row r="339" spans="4:4" s="72" customFormat="1" ht="11.25" x14ac:dyDescent="0.25">
      <c r="D339" s="150"/>
    </row>
    <row r="340" spans="4:4" s="72" customFormat="1" ht="11.25" x14ac:dyDescent="0.25">
      <c r="D340" s="150"/>
    </row>
    <row r="341" spans="4:4" s="72" customFormat="1" ht="11.25" x14ac:dyDescent="0.25">
      <c r="D341" s="150"/>
    </row>
    <row r="342" spans="4:4" s="72" customFormat="1" ht="11.25" x14ac:dyDescent="0.25">
      <c r="D342" s="150"/>
    </row>
    <row r="343" spans="4:4" s="72" customFormat="1" ht="11.25" x14ac:dyDescent="0.25">
      <c r="D343" s="150"/>
    </row>
    <row r="344" spans="4:4" s="72" customFormat="1" ht="11.25" x14ac:dyDescent="0.25">
      <c r="D344" s="150"/>
    </row>
    <row r="345" spans="4:4" s="72" customFormat="1" ht="11.25" x14ac:dyDescent="0.25">
      <c r="D345" s="150"/>
    </row>
    <row r="346" spans="4:4" s="72" customFormat="1" ht="11.25" x14ac:dyDescent="0.25">
      <c r="D346" s="150"/>
    </row>
    <row r="347" spans="4:4" s="72" customFormat="1" ht="11.25" x14ac:dyDescent="0.25">
      <c r="D347" s="150"/>
    </row>
    <row r="348" spans="4:4" s="72" customFormat="1" ht="11.25" x14ac:dyDescent="0.25">
      <c r="D348" s="150"/>
    </row>
    <row r="349" spans="4:4" s="72" customFormat="1" ht="11.25" x14ac:dyDescent="0.25">
      <c r="D349" s="150"/>
    </row>
    <row r="350" spans="4:4" s="72" customFormat="1" ht="11.25" x14ac:dyDescent="0.25">
      <c r="D350" s="150"/>
    </row>
    <row r="351" spans="4:4" s="72" customFormat="1" ht="11.25" x14ac:dyDescent="0.25">
      <c r="D351" s="150"/>
    </row>
    <row r="352" spans="4:4" s="72" customFormat="1" ht="11.25" x14ac:dyDescent="0.25">
      <c r="D352" s="150"/>
    </row>
    <row r="353" spans="4:4" s="72" customFormat="1" ht="11.25" x14ac:dyDescent="0.25">
      <c r="D353" s="150"/>
    </row>
    <row r="354" spans="4:4" s="72" customFormat="1" ht="11.25" x14ac:dyDescent="0.25">
      <c r="D354" s="150"/>
    </row>
    <row r="355" spans="4:4" s="72" customFormat="1" ht="11.25" x14ac:dyDescent="0.25">
      <c r="D355" s="150"/>
    </row>
    <row r="356" spans="4:4" s="72" customFormat="1" ht="11.25" x14ac:dyDescent="0.25">
      <c r="D356" s="150"/>
    </row>
    <row r="357" spans="4:4" s="72" customFormat="1" ht="11.25" x14ac:dyDescent="0.25">
      <c r="D357" s="150"/>
    </row>
    <row r="358" spans="4:4" s="72" customFormat="1" ht="11.25" x14ac:dyDescent="0.25">
      <c r="D358" s="150"/>
    </row>
    <row r="359" spans="4:4" s="72" customFormat="1" ht="11.25" x14ac:dyDescent="0.25">
      <c r="D359" s="150"/>
    </row>
    <row r="360" spans="4:4" s="72" customFormat="1" ht="11.25" x14ac:dyDescent="0.25">
      <c r="D360" s="150"/>
    </row>
    <row r="361" spans="4:4" s="72" customFormat="1" ht="11.25" x14ac:dyDescent="0.25">
      <c r="D361" s="150"/>
    </row>
    <row r="362" spans="4:4" s="72" customFormat="1" ht="11.25" x14ac:dyDescent="0.25">
      <c r="D362" s="150"/>
    </row>
    <row r="363" spans="4:4" s="72" customFormat="1" ht="11.25" x14ac:dyDescent="0.25">
      <c r="D363" s="150"/>
    </row>
    <row r="364" spans="4:4" s="72" customFormat="1" ht="11.25" x14ac:dyDescent="0.25">
      <c r="D364" s="150"/>
    </row>
    <row r="365" spans="4:4" s="72" customFormat="1" ht="11.25" x14ac:dyDescent="0.25">
      <c r="D365" s="150"/>
    </row>
    <row r="366" spans="4:4" s="72" customFormat="1" ht="11.25" x14ac:dyDescent="0.25">
      <c r="D366" s="150"/>
    </row>
    <row r="367" spans="4:4" s="72" customFormat="1" ht="11.25" x14ac:dyDescent="0.25">
      <c r="D367" s="150"/>
    </row>
    <row r="368" spans="4:4" s="72" customFormat="1" ht="11.25" x14ac:dyDescent="0.25">
      <c r="D368" s="150"/>
    </row>
    <row r="369" spans="4:4" s="72" customFormat="1" ht="11.25" x14ac:dyDescent="0.25">
      <c r="D369" s="150"/>
    </row>
    <row r="370" spans="4:4" s="72" customFormat="1" ht="11.25" x14ac:dyDescent="0.25">
      <c r="D370" s="150"/>
    </row>
    <row r="371" spans="4:4" s="72" customFormat="1" ht="11.25" x14ac:dyDescent="0.25">
      <c r="D371" s="150"/>
    </row>
    <row r="372" spans="4:4" s="72" customFormat="1" ht="11.25" x14ac:dyDescent="0.25">
      <c r="D372" s="150"/>
    </row>
    <row r="373" spans="4:4" s="72" customFormat="1" ht="11.25" x14ac:dyDescent="0.25">
      <c r="D373" s="150"/>
    </row>
    <row r="374" spans="4:4" s="72" customFormat="1" ht="11.25" x14ac:dyDescent="0.25">
      <c r="D374" s="150"/>
    </row>
    <row r="375" spans="4:4" s="72" customFormat="1" ht="11.25" x14ac:dyDescent="0.25">
      <c r="D375" s="150"/>
    </row>
    <row r="376" spans="4:4" s="72" customFormat="1" ht="11.25" x14ac:dyDescent="0.25">
      <c r="D376" s="150"/>
    </row>
    <row r="377" spans="4:4" s="72" customFormat="1" ht="11.25" x14ac:dyDescent="0.25">
      <c r="D377" s="150"/>
    </row>
    <row r="378" spans="4:4" s="72" customFormat="1" ht="11.25" x14ac:dyDescent="0.25">
      <c r="D378" s="150"/>
    </row>
    <row r="379" spans="4:4" s="72" customFormat="1" ht="11.25" x14ac:dyDescent="0.25">
      <c r="D379" s="150"/>
    </row>
    <row r="380" spans="4:4" s="72" customFormat="1" ht="11.25" x14ac:dyDescent="0.25">
      <c r="D380" s="150"/>
    </row>
    <row r="381" spans="4:4" s="72" customFormat="1" ht="11.25" x14ac:dyDescent="0.25">
      <c r="D381" s="150"/>
    </row>
    <row r="382" spans="4:4" s="72" customFormat="1" ht="11.25" x14ac:dyDescent="0.25">
      <c r="D382" s="150"/>
    </row>
    <row r="383" spans="4:4" s="72" customFormat="1" ht="11.25" x14ac:dyDescent="0.25">
      <c r="D383" s="150"/>
    </row>
    <row r="384" spans="4:4" s="72" customFormat="1" ht="11.25" x14ac:dyDescent="0.25">
      <c r="D384" s="150"/>
    </row>
    <row r="385" spans="4:4" s="72" customFormat="1" ht="11.25" x14ac:dyDescent="0.25">
      <c r="D385" s="150"/>
    </row>
    <row r="386" spans="4:4" s="72" customFormat="1" ht="11.25" x14ac:dyDescent="0.25">
      <c r="D386" s="150"/>
    </row>
    <row r="387" spans="4:4" s="72" customFormat="1" ht="11.25" x14ac:dyDescent="0.25">
      <c r="D387" s="150"/>
    </row>
    <row r="388" spans="4:4" s="72" customFormat="1" ht="11.25" x14ac:dyDescent="0.25">
      <c r="D388" s="150"/>
    </row>
    <row r="389" spans="4:4" s="72" customFormat="1" ht="11.25" x14ac:dyDescent="0.25">
      <c r="D389" s="150"/>
    </row>
    <row r="390" spans="4:4" s="72" customFormat="1" ht="11.25" x14ac:dyDescent="0.25">
      <c r="D390" s="150"/>
    </row>
    <row r="391" spans="4:4" s="72" customFormat="1" ht="11.25" x14ac:dyDescent="0.25">
      <c r="D391" s="150"/>
    </row>
    <row r="392" spans="4:4" s="72" customFormat="1" ht="11.25" x14ac:dyDescent="0.25">
      <c r="D392" s="150"/>
    </row>
    <row r="393" spans="4:4" s="72" customFormat="1" ht="11.25" x14ac:dyDescent="0.25">
      <c r="D393" s="150"/>
    </row>
    <row r="394" spans="4:4" s="72" customFormat="1" ht="11.25" x14ac:dyDescent="0.25">
      <c r="D394" s="150"/>
    </row>
    <row r="395" spans="4:4" s="72" customFormat="1" ht="11.25" x14ac:dyDescent="0.25">
      <c r="D395" s="150"/>
    </row>
    <row r="396" spans="4:4" s="72" customFormat="1" ht="11.25" x14ac:dyDescent="0.25">
      <c r="D396" s="150"/>
    </row>
    <row r="397" spans="4:4" s="72" customFormat="1" ht="11.25" x14ac:dyDescent="0.25">
      <c r="D397" s="150"/>
    </row>
    <row r="398" spans="4:4" s="72" customFormat="1" ht="11.25" x14ac:dyDescent="0.25">
      <c r="D398" s="150"/>
    </row>
    <row r="399" spans="4:4" s="72" customFormat="1" ht="11.25" x14ac:dyDescent="0.25">
      <c r="D399" s="150"/>
    </row>
    <row r="400" spans="4:4" s="72" customFormat="1" ht="11.25" x14ac:dyDescent="0.25">
      <c r="D400" s="150"/>
    </row>
    <row r="401" spans="4:4" s="72" customFormat="1" ht="11.25" x14ac:dyDescent="0.25">
      <c r="D401" s="150"/>
    </row>
    <row r="402" spans="4:4" s="72" customFormat="1" ht="11.25" x14ac:dyDescent="0.25">
      <c r="D402" s="150"/>
    </row>
    <row r="403" spans="4:4" s="72" customFormat="1" ht="11.25" x14ac:dyDescent="0.25">
      <c r="D403" s="150"/>
    </row>
    <row r="404" spans="4:4" s="72" customFormat="1" ht="11.25" x14ac:dyDescent="0.25">
      <c r="D404" s="150"/>
    </row>
    <row r="405" spans="4:4" s="72" customFormat="1" ht="11.25" x14ac:dyDescent="0.25">
      <c r="D405" s="150"/>
    </row>
    <row r="406" spans="4:4" s="72" customFormat="1" ht="11.25" x14ac:dyDescent="0.25">
      <c r="D406" s="150"/>
    </row>
    <row r="407" spans="4:4" s="72" customFormat="1" ht="11.25" x14ac:dyDescent="0.25">
      <c r="D407" s="150"/>
    </row>
    <row r="408" spans="4:4" s="72" customFormat="1" ht="11.25" x14ac:dyDescent="0.25">
      <c r="D408" s="150"/>
    </row>
    <row r="409" spans="4:4" s="72" customFormat="1" ht="11.25" x14ac:dyDescent="0.25">
      <c r="D409" s="150"/>
    </row>
    <row r="410" spans="4:4" s="72" customFormat="1" ht="11.25" x14ac:dyDescent="0.25">
      <c r="D410" s="150"/>
    </row>
    <row r="411" spans="4:4" s="72" customFormat="1" ht="11.25" x14ac:dyDescent="0.25">
      <c r="D411" s="150"/>
    </row>
    <row r="412" spans="4:4" s="72" customFormat="1" ht="11.25" x14ac:dyDescent="0.25">
      <c r="D412" s="150"/>
    </row>
    <row r="413" spans="4:4" s="72" customFormat="1" ht="11.25" x14ac:dyDescent="0.25">
      <c r="D413" s="150"/>
    </row>
    <row r="414" spans="4:4" s="72" customFormat="1" ht="11.25" x14ac:dyDescent="0.25">
      <c r="D414" s="150"/>
    </row>
    <row r="415" spans="4:4" s="72" customFormat="1" ht="11.25" x14ac:dyDescent="0.25">
      <c r="D415" s="150"/>
    </row>
    <row r="416" spans="4:4" s="72" customFormat="1" ht="11.25" x14ac:dyDescent="0.25">
      <c r="D416" s="150"/>
    </row>
    <row r="417" spans="4:4" s="72" customFormat="1" ht="11.25" x14ac:dyDescent="0.25">
      <c r="D417" s="150"/>
    </row>
    <row r="418" spans="4:4" s="72" customFormat="1" ht="11.25" x14ac:dyDescent="0.25">
      <c r="D418" s="150"/>
    </row>
    <row r="419" spans="4:4" s="72" customFormat="1" ht="11.25" x14ac:dyDescent="0.25">
      <c r="D419" s="150"/>
    </row>
    <row r="420" spans="4:4" s="72" customFormat="1" ht="11.25" x14ac:dyDescent="0.25">
      <c r="D420" s="150"/>
    </row>
    <row r="421" spans="4:4" s="72" customFormat="1" ht="11.25" x14ac:dyDescent="0.25">
      <c r="D421" s="150"/>
    </row>
    <row r="422" spans="4:4" s="72" customFormat="1" ht="11.25" x14ac:dyDescent="0.25">
      <c r="D422" s="150"/>
    </row>
    <row r="423" spans="4:4" s="72" customFormat="1" ht="11.25" x14ac:dyDescent="0.25">
      <c r="D423" s="150"/>
    </row>
    <row r="424" spans="4:4" s="72" customFormat="1" ht="11.25" x14ac:dyDescent="0.25">
      <c r="D424" s="150"/>
    </row>
    <row r="425" spans="4:4" s="72" customFormat="1" ht="11.25" x14ac:dyDescent="0.25">
      <c r="D425" s="150"/>
    </row>
    <row r="426" spans="4:4" s="72" customFormat="1" ht="11.25" x14ac:dyDescent="0.25">
      <c r="D426" s="150"/>
    </row>
    <row r="427" spans="4:4" s="72" customFormat="1" ht="11.25" x14ac:dyDescent="0.25">
      <c r="D427" s="150"/>
    </row>
    <row r="428" spans="4:4" s="72" customFormat="1" ht="11.25" x14ac:dyDescent="0.25">
      <c r="D428" s="150"/>
    </row>
    <row r="429" spans="4:4" s="72" customFormat="1" ht="11.25" x14ac:dyDescent="0.25">
      <c r="D429" s="150"/>
    </row>
    <row r="430" spans="4:4" s="72" customFormat="1" ht="11.25" x14ac:dyDescent="0.25">
      <c r="D430" s="150"/>
    </row>
    <row r="431" spans="4:4" s="72" customFormat="1" ht="11.25" x14ac:dyDescent="0.25">
      <c r="D431" s="150"/>
    </row>
    <row r="432" spans="4:4" s="72" customFormat="1" ht="11.25" x14ac:dyDescent="0.25">
      <c r="D432" s="150"/>
    </row>
    <row r="433" spans="4:4" s="72" customFormat="1" ht="11.25" x14ac:dyDescent="0.25">
      <c r="D433" s="150"/>
    </row>
    <row r="434" spans="4:4" s="72" customFormat="1" ht="11.25" x14ac:dyDescent="0.25">
      <c r="D434" s="150"/>
    </row>
    <row r="435" spans="4:4" s="72" customFormat="1" ht="11.25" x14ac:dyDescent="0.25">
      <c r="D435" s="150"/>
    </row>
    <row r="436" spans="4:4" s="72" customFormat="1" ht="11.25" x14ac:dyDescent="0.25">
      <c r="D436" s="150"/>
    </row>
    <row r="437" spans="4:4" s="72" customFormat="1" ht="11.25" x14ac:dyDescent="0.25">
      <c r="D437" s="150"/>
    </row>
    <row r="438" spans="4:4" s="72" customFormat="1" ht="11.25" x14ac:dyDescent="0.25">
      <c r="D438" s="150"/>
    </row>
    <row r="439" spans="4:4" s="72" customFormat="1" ht="11.25" x14ac:dyDescent="0.25">
      <c r="D439" s="150"/>
    </row>
    <row r="440" spans="4:4" s="72" customFormat="1" ht="11.25" x14ac:dyDescent="0.25">
      <c r="D440" s="150"/>
    </row>
    <row r="441" spans="4:4" s="72" customFormat="1" ht="11.25" x14ac:dyDescent="0.25">
      <c r="D441" s="150"/>
    </row>
    <row r="442" spans="4:4" s="72" customFormat="1" ht="11.25" x14ac:dyDescent="0.25">
      <c r="D442" s="150"/>
    </row>
    <row r="443" spans="4:4" s="72" customFormat="1" ht="11.25" x14ac:dyDescent="0.25">
      <c r="D443" s="150"/>
    </row>
    <row r="444" spans="4:4" s="72" customFormat="1" ht="11.25" x14ac:dyDescent="0.25">
      <c r="D444" s="150"/>
    </row>
    <row r="445" spans="4:4" s="72" customFormat="1" ht="11.25" x14ac:dyDescent="0.25">
      <c r="D445" s="150"/>
    </row>
    <row r="446" spans="4:4" s="72" customFormat="1" ht="11.25" x14ac:dyDescent="0.25">
      <c r="D446" s="150"/>
    </row>
    <row r="447" spans="4:4" s="72" customFormat="1" ht="11.25" x14ac:dyDescent="0.25">
      <c r="D447" s="150"/>
    </row>
    <row r="448" spans="4:4" s="72" customFormat="1" ht="11.25" x14ac:dyDescent="0.25">
      <c r="D448" s="150"/>
    </row>
    <row r="449" spans="1:193" s="72" customFormat="1" ht="11.25" x14ac:dyDescent="0.25">
      <c r="D449" s="150"/>
    </row>
    <row r="450" spans="1:193" s="72" customFormat="1" ht="11.25" x14ac:dyDescent="0.25">
      <c r="D450" s="150"/>
    </row>
    <row r="451" spans="1:193" s="72" customFormat="1" ht="11.25" x14ac:dyDescent="0.25">
      <c r="D451" s="150"/>
    </row>
    <row r="452" spans="1:193" s="72" customFormat="1" ht="11.25" x14ac:dyDescent="0.25">
      <c r="D452" s="150"/>
    </row>
    <row r="453" spans="1:193" s="72" customFormat="1" ht="11.25" x14ac:dyDescent="0.25">
      <c r="D453" s="150"/>
    </row>
    <row r="454" spans="1:193" x14ac:dyDescent="0.25">
      <c r="A454" s="72"/>
      <c r="B454" s="72"/>
      <c r="C454" s="72"/>
      <c r="D454" s="150"/>
      <c r="E454" s="72"/>
      <c r="F454" s="72"/>
      <c r="G454" s="72"/>
      <c r="H454" s="72"/>
      <c r="I454" s="72"/>
      <c r="J454" s="72"/>
      <c r="K454" s="72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</row>
    <row r="455" spans="1:193" x14ac:dyDescent="0.25">
      <c r="A455" s="72"/>
      <c r="B455" s="72"/>
      <c r="C455" s="72"/>
      <c r="D455" s="150"/>
      <c r="E455" s="72"/>
      <c r="F455" s="72"/>
      <c r="G455" s="72"/>
      <c r="H455" s="72"/>
      <c r="I455" s="72"/>
      <c r="J455" s="72"/>
      <c r="K455" s="72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</row>
    <row r="456" spans="1:193" x14ac:dyDescent="0.25">
      <c r="A456" s="72"/>
      <c r="B456" s="72"/>
      <c r="C456" s="72"/>
      <c r="D456" s="150"/>
      <c r="E456" s="72"/>
      <c r="F456" s="72"/>
      <c r="G456" s="72"/>
      <c r="H456" s="72"/>
      <c r="I456" s="72"/>
      <c r="J456" s="72"/>
      <c r="K456" s="72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</row>
    <row r="457" spans="1:193" x14ac:dyDescent="0.25">
      <c r="A457" s="72"/>
      <c r="B457" s="72"/>
      <c r="C457" s="72"/>
      <c r="D457" s="150"/>
      <c r="E457" s="72"/>
      <c r="F457" s="72"/>
      <c r="G457" s="72"/>
      <c r="H457" s="72"/>
      <c r="I457" s="72"/>
      <c r="J457" s="72"/>
      <c r="K457" s="72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</row>
    <row r="458" spans="1:193" x14ac:dyDescent="0.25">
      <c r="A458" s="72"/>
      <c r="B458" s="72"/>
      <c r="C458" s="72"/>
      <c r="D458" s="150"/>
      <c r="E458" s="72"/>
      <c r="F458" s="72"/>
      <c r="G458" s="72"/>
      <c r="H458" s="72"/>
      <c r="I458" s="72"/>
      <c r="J458" s="72"/>
      <c r="K458" s="72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</row>
  </sheetData>
  <autoFilter ref="A4:K8" xr:uid="{00000000-0009-0000-0000-000005000000}">
    <filterColumn colId="1" showButton="0"/>
    <filterColumn colId="2" showButton="0"/>
    <filterColumn colId="3" showButton="0"/>
  </autoFilter>
  <mergeCells count="138">
    <mergeCell ref="J43:K43"/>
    <mergeCell ref="C44:G44"/>
    <mergeCell ref="H44:I44"/>
    <mergeCell ref="J44:K44"/>
    <mergeCell ref="J49:K49"/>
    <mergeCell ref="C50:G50"/>
    <mergeCell ref="H50:I50"/>
    <mergeCell ref="J50:K50"/>
    <mergeCell ref="C51:G51"/>
    <mergeCell ref="H51:I51"/>
    <mergeCell ref="J51:K51"/>
    <mergeCell ref="J45:K45"/>
    <mergeCell ref="C46:G46"/>
    <mergeCell ref="H46:I46"/>
    <mergeCell ref="J46:K46"/>
    <mergeCell ref="C47:G47"/>
    <mergeCell ref="H47:I47"/>
    <mergeCell ref="J47:K47"/>
    <mergeCell ref="C48:G48"/>
    <mergeCell ref="H48:I48"/>
    <mergeCell ref="J48:K48"/>
    <mergeCell ref="J39:K39"/>
    <mergeCell ref="C40:G40"/>
    <mergeCell ref="H40:I40"/>
    <mergeCell ref="J40:K40"/>
    <mergeCell ref="C37:G37"/>
    <mergeCell ref="J41:K41"/>
    <mergeCell ref="C42:G42"/>
    <mergeCell ref="H42:I42"/>
    <mergeCell ref="J42:K42"/>
    <mergeCell ref="J35:K35"/>
    <mergeCell ref="C36:G36"/>
    <mergeCell ref="H36:I36"/>
    <mergeCell ref="J36:K36"/>
    <mergeCell ref="C33:G33"/>
    <mergeCell ref="J37:K37"/>
    <mergeCell ref="C38:G38"/>
    <mergeCell ref="H38:I38"/>
    <mergeCell ref="J38:K38"/>
    <mergeCell ref="J31:K31"/>
    <mergeCell ref="C32:G32"/>
    <mergeCell ref="H32:I32"/>
    <mergeCell ref="J32:K32"/>
    <mergeCell ref="C29:G29"/>
    <mergeCell ref="J33:K33"/>
    <mergeCell ref="C34:G34"/>
    <mergeCell ref="H34:I34"/>
    <mergeCell ref="J34:K34"/>
    <mergeCell ref="J26:K26"/>
    <mergeCell ref="C27:G27"/>
    <mergeCell ref="H27:I27"/>
    <mergeCell ref="J27:K27"/>
    <mergeCell ref="C28:G28"/>
    <mergeCell ref="H28:I28"/>
    <mergeCell ref="J28:K28"/>
    <mergeCell ref="J29:K29"/>
    <mergeCell ref="C30:G30"/>
    <mergeCell ref="H30:I30"/>
    <mergeCell ref="J30:K30"/>
    <mergeCell ref="H22:I22"/>
    <mergeCell ref="J22:K22"/>
    <mergeCell ref="C23:G23"/>
    <mergeCell ref="H23:I23"/>
    <mergeCell ref="J23:K23"/>
    <mergeCell ref="C24:G24"/>
    <mergeCell ref="H24:I24"/>
    <mergeCell ref="J24:K24"/>
    <mergeCell ref="J25:K25"/>
    <mergeCell ref="C1:H1"/>
    <mergeCell ref="A3:K3"/>
    <mergeCell ref="B4:E4"/>
    <mergeCell ref="B6:E6"/>
    <mergeCell ref="B5:E5"/>
    <mergeCell ref="B14:G14"/>
    <mergeCell ref="C19:G20"/>
    <mergeCell ref="C21:G21"/>
    <mergeCell ref="C25:G25"/>
    <mergeCell ref="A7:G7"/>
    <mergeCell ref="A9:K9"/>
    <mergeCell ref="K11:K15"/>
    <mergeCell ref="A16:I16"/>
    <mergeCell ref="A18:K18"/>
    <mergeCell ref="A19:B20"/>
    <mergeCell ref="H19:I20"/>
    <mergeCell ref="J19:K20"/>
    <mergeCell ref="A23:B23"/>
    <mergeCell ref="A24:B24"/>
    <mergeCell ref="A21:B21"/>
    <mergeCell ref="A22:B22"/>
    <mergeCell ref="H21:I21"/>
    <mergeCell ref="J21:K21"/>
    <mergeCell ref="C22:G22"/>
    <mergeCell ref="A27:B27"/>
    <mergeCell ref="A28:B28"/>
    <mergeCell ref="A25:B25"/>
    <mergeCell ref="A26:B26"/>
    <mergeCell ref="H25:I25"/>
    <mergeCell ref="A31:B31"/>
    <mergeCell ref="A32:B32"/>
    <mergeCell ref="A29:B29"/>
    <mergeCell ref="A30:B30"/>
    <mergeCell ref="H29:I29"/>
    <mergeCell ref="C26:G26"/>
    <mergeCell ref="H26:I26"/>
    <mergeCell ref="C31:G31"/>
    <mergeCell ref="H31:I31"/>
    <mergeCell ref="A35:B35"/>
    <mergeCell ref="A36:B36"/>
    <mergeCell ref="A33:B33"/>
    <mergeCell ref="A34:B34"/>
    <mergeCell ref="H33:I33"/>
    <mergeCell ref="A39:B39"/>
    <mergeCell ref="A40:B40"/>
    <mergeCell ref="A37:B37"/>
    <mergeCell ref="A38:B38"/>
    <mergeCell ref="H37:I37"/>
    <mergeCell ref="C35:G35"/>
    <mergeCell ref="H35:I35"/>
    <mergeCell ref="C39:G39"/>
    <mergeCell ref="H39:I39"/>
    <mergeCell ref="A49:B49"/>
    <mergeCell ref="A50:B50"/>
    <mergeCell ref="C49:G49"/>
    <mergeCell ref="H49:I49"/>
    <mergeCell ref="A43:B43"/>
    <mergeCell ref="A44:B44"/>
    <mergeCell ref="A41:B41"/>
    <mergeCell ref="A42:B42"/>
    <mergeCell ref="C41:G41"/>
    <mergeCell ref="H41:I41"/>
    <mergeCell ref="A47:B47"/>
    <mergeCell ref="A48:B48"/>
    <mergeCell ref="A45:B45"/>
    <mergeCell ref="A46:B46"/>
    <mergeCell ref="C45:G45"/>
    <mergeCell ref="H45:I45"/>
    <mergeCell ref="C43:G43"/>
    <mergeCell ref="H43:I43"/>
  </mergeCells>
  <dataValidations count="1">
    <dataValidation type="decimal" operator="greaterThanOrEqual" allowBlank="1" showInputMessage="1" showErrorMessage="1" sqref="J14" xr:uid="{00000000-0002-0000-0500-000000000000}">
      <formula1>0</formula1>
    </dataValidation>
  </dataValidations>
  <pageMargins left="0.39370078740157483" right="0.15748031496062992" top="0.39370078740157483" bottom="0.27559055118110237" header="0.19685039370078741" footer="0.15748031496062992"/>
  <pageSetup paperSize="9" scale="10" orientation="portrait" r:id="rId1"/>
  <headerFooter>
    <oddHeader>&amp;C&amp;"-,Negrito"PLANILHA DE COMPOSIÇÃO DE CUSTOS CUSTO RESUMIDO POR LOCALIDADE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119F96-8BFC-4E1B-ACB5-43D0D477BBDE}">
          <x14:formula1>
            <xm:f>'Indicadores Financeiros'!$B$103:$B$165</xm:f>
          </x14:formula1>
          <xm:sqref>C1:H1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CR1426"/>
  <sheetViews>
    <sheetView workbookViewId="0">
      <pane xSplit="2" ySplit="4" topLeftCell="M5" activePane="bottomRight" state="frozen"/>
      <selection sqref="A1:H1"/>
      <selection pane="topRight" sqref="A1:H1"/>
      <selection pane="bottomLeft" sqref="A1:H1"/>
      <selection pane="bottomRight" sqref="A1:H1"/>
    </sheetView>
  </sheetViews>
  <sheetFormatPr defaultColWidth="8.85546875" defaultRowHeight="12.75" x14ac:dyDescent="0.25"/>
  <cols>
    <col min="1" max="1" width="10.7109375" style="124" customWidth="1"/>
    <col min="2" max="2" width="50.140625" style="123" customWidth="1"/>
    <col min="3" max="3" width="7" style="124" customWidth="1"/>
    <col min="4" max="4" width="53.140625" style="123" customWidth="1"/>
    <col min="5" max="5" width="8.85546875" style="123" bestFit="1" customWidth="1"/>
    <col min="6" max="6" width="11.5703125" style="123" bestFit="1" customWidth="1"/>
    <col min="7" max="7" width="11.42578125" style="123" customWidth="1"/>
    <col min="8" max="8" width="12.28515625" style="123" customWidth="1"/>
    <col min="9" max="9" width="11.28515625" style="123" hidden="1" customWidth="1"/>
    <col min="10" max="10" width="10.7109375" style="123" customWidth="1"/>
    <col min="11" max="11" width="12.5703125" style="124" customWidth="1"/>
    <col min="12" max="12" width="12.7109375" style="123" customWidth="1"/>
    <col min="13" max="13" width="10.5703125" style="123" customWidth="1"/>
    <col min="14" max="14" width="11.7109375" style="125" customWidth="1"/>
    <col min="15" max="15" width="10.140625" style="123" bestFit="1" customWidth="1"/>
    <col min="16" max="16" width="11.7109375" style="123" customWidth="1"/>
    <col min="17" max="17" width="11.5703125" style="123" customWidth="1"/>
    <col min="18" max="18" width="9.7109375" style="123" bestFit="1" customWidth="1"/>
    <col min="19" max="19" width="12.7109375" style="123" customWidth="1"/>
    <col min="20" max="20" width="13.28515625" style="123" bestFit="1" customWidth="1"/>
    <col min="21" max="21" width="10" style="123" customWidth="1"/>
    <col min="22" max="22" width="9.7109375" style="123" customWidth="1"/>
    <col min="23" max="23" width="10.28515625" style="123" customWidth="1"/>
    <col min="24" max="24" width="8.7109375" style="123" customWidth="1"/>
    <col min="25" max="25" width="10.7109375" style="126" customWidth="1"/>
    <col min="26" max="26" width="10.28515625" style="123" customWidth="1"/>
    <col min="27" max="27" width="10.85546875" style="123" customWidth="1"/>
    <col min="28" max="28" width="12.85546875" style="126" bestFit="1" customWidth="1"/>
    <col min="29" max="29" width="9.7109375" style="123" customWidth="1"/>
    <col min="30" max="30" width="11.85546875" style="123" bestFit="1" customWidth="1"/>
    <col min="31" max="32" width="14.28515625" style="126" customWidth="1"/>
    <col min="33" max="33" width="10.85546875" style="138" bestFit="1" customWidth="1"/>
    <col min="34" max="96" width="8.85546875" style="138"/>
    <col min="97" max="16384" width="8.85546875" style="123"/>
  </cols>
  <sheetData>
    <row r="1" spans="1:96" x14ac:dyDescent="0.25">
      <c r="A1" s="127" t="s">
        <v>132</v>
      </c>
      <c r="B1" s="241" t="s">
        <v>130</v>
      </c>
      <c r="C1" s="163"/>
      <c r="D1" s="143"/>
      <c r="E1" s="143"/>
      <c r="F1" s="143"/>
      <c r="G1" s="143"/>
      <c r="H1" s="143"/>
      <c r="I1" s="143"/>
      <c r="J1" s="143"/>
      <c r="K1" s="142"/>
      <c r="L1" s="143"/>
      <c r="M1" s="143"/>
      <c r="N1" s="144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5"/>
      <c r="Z1" s="143"/>
      <c r="AA1" s="143"/>
      <c r="AB1" s="164"/>
      <c r="AC1" s="146"/>
      <c r="AD1" s="146"/>
      <c r="AE1" s="147"/>
      <c r="AF1" s="147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</row>
    <row r="2" spans="1:96" s="165" customFormat="1" x14ac:dyDescent="0.25">
      <c r="A2" s="240">
        <v>1</v>
      </c>
      <c r="B2" s="240">
        <v>2</v>
      </c>
      <c r="C2" s="165">
        <v>3</v>
      </c>
      <c r="D2" s="165">
        <v>4</v>
      </c>
      <c r="E2" s="165">
        <v>5</v>
      </c>
      <c r="F2" s="165">
        <v>6</v>
      </c>
      <c r="G2" s="165">
        <v>7</v>
      </c>
      <c r="H2" s="165">
        <v>8</v>
      </c>
      <c r="I2" s="165">
        <v>9</v>
      </c>
      <c r="J2" s="165">
        <v>10</v>
      </c>
      <c r="K2" s="165">
        <v>11</v>
      </c>
      <c r="L2" s="165">
        <v>12</v>
      </c>
      <c r="M2" s="165">
        <v>13</v>
      </c>
      <c r="N2" s="165">
        <v>14</v>
      </c>
      <c r="O2" s="165">
        <v>15</v>
      </c>
      <c r="P2" s="165">
        <v>16</v>
      </c>
      <c r="Q2" s="165">
        <v>17</v>
      </c>
      <c r="R2" s="165">
        <v>18</v>
      </c>
      <c r="S2" s="165">
        <v>19</v>
      </c>
      <c r="T2" s="165">
        <v>20</v>
      </c>
      <c r="U2" s="165">
        <v>21</v>
      </c>
      <c r="V2" s="165">
        <v>22</v>
      </c>
      <c r="W2" s="165">
        <v>23</v>
      </c>
      <c r="X2" s="165">
        <v>24</v>
      </c>
      <c r="Y2" s="165">
        <v>25</v>
      </c>
      <c r="Z2" s="165">
        <v>26</v>
      </c>
      <c r="AA2" s="165">
        <v>27</v>
      </c>
      <c r="AB2" s="165">
        <v>28</v>
      </c>
      <c r="AC2" s="165">
        <v>29</v>
      </c>
      <c r="AD2" s="165">
        <v>30</v>
      </c>
      <c r="AE2" s="165">
        <v>31</v>
      </c>
      <c r="AF2" s="165">
        <v>32</v>
      </c>
    </row>
    <row r="3" spans="1:96" ht="14.45" customHeight="1" x14ac:dyDescent="0.25">
      <c r="A3" s="493" t="s">
        <v>133</v>
      </c>
      <c r="B3" s="493" t="s">
        <v>98</v>
      </c>
      <c r="C3" s="488" t="s">
        <v>97</v>
      </c>
      <c r="D3" s="493" t="s">
        <v>98</v>
      </c>
      <c r="E3" s="488" t="s">
        <v>135</v>
      </c>
      <c r="F3" s="488" t="s">
        <v>137</v>
      </c>
      <c r="G3" s="488" t="s">
        <v>138</v>
      </c>
      <c r="H3" s="488" t="s">
        <v>139</v>
      </c>
      <c r="I3" s="488" t="s">
        <v>140</v>
      </c>
      <c r="J3" s="488" t="s">
        <v>229</v>
      </c>
      <c r="K3" s="488" t="s">
        <v>166</v>
      </c>
      <c r="L3" s="488" t="s">
        <v>230</v>
      </c>
      <c r="M3" s="488" t="s">
        <v>231</v>
      </c>
      <c r="N3" s="490" t="s">
        <v>145</v>
      </c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2"/>
      <c r="Z3" s="488" t="s">
        <v>146</v>
      </c>
      <c r="AA3" s="488" t="s">
        <v>184</v>
      </c>
      <c r="AB3" s="488" t="s">
        <v>232</v>
      </c>
      <c r="AC3" s="490" t="s">
        <v>149</v>
      </c>
      <c r="AD3" s="492"/>
      <c r="AE3" s="488" t="s">
        <v>233</v>
      </c>
      <c r="AF3" s="488" t="s">
        <v>234</v>
      </c>
    </row>
    <row r="4" spans="1:96" s="124" customFormat="1" ht="51" x14ac:dyDescent="0.25">
      <c r="A4" s="493"/>
      <c r="B4" s="493"/>
      <c r="C4" s="489"/>
      <c r="D4" s="493"/>
      <c r="E4" s="489"/>
      <c r="F4" s="489"/>
      <c r="G4" s="489"/>
      <c r="H4" s="489"/>
      <c r="I4" s="489"/>
      <c r="J4" s="489"/>
      <c r="K4" s="489" t="s">
        <v>235</v>
      </c>
      <c r="L4" s="489"/>
      <c r="M4" s="489"/>
      <c r="N4" s="127" t="s">
        <v>109</v>
      </c>
      <c r="O4" s="127" t="s">
        <v>111</v>
      </c>
      <c r="P4" s="127" t="s">
        <v>112</v>
      </c>
      <c r="Q4" s="127" t="s">
        <v>113</v>
      </c>
      <c r="R4" s="127" t="s">
        <v>114</v>
      </c>
      <c r="S4" s="127" t="s">
        <v>115</v>
      </c>
      <c r="T4" s="127" t="s">
        <v>116</v>
      </c>
      <c r="U4" s="127" t="s">
        <v>117</v>
      </c>
      <c r="V4" s="127" t="s">
        <v>118</v>
      </c>
      <c r="W4" s="250" t="s">
        <v>246</v>
      </c>
      <c r="X4" s="127" t="s">
        <v>243</v>
      </c>
      <c r="Y4" s="127" t="s">
        <v>236</v>
      </c>
      <c r="Z4" s="489"/>
      <c r="AA4" s="489"/>
      <c r="AB4" s="489"/>
      <c r="AC4" s="127" t="s">
        <v>49</v>
      </c>
      <c r="AD4" s="127" t="s">
        <v>224</v>
      </c>
      <c r="AE4" s="489"/>
      <c r="AF4" s="489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</row>
    <row r="5" spans="1:96" ht="25.5" x14ac:dyDescent="0.25">
      <c r="A5" s="2">
        <v>550652</v>
      </c>
      <c r="B5" s="128" t="s">
        <v>237</v>
      </c>
      <c r="C5" s="129">
        <v>2</v>
      </c>
      <c r="D5" s="128" t="s">
        <v>238</v>
      </c>
      <c r="E5" s="128" t="s">
        <v>239</v>
      </c>
      <c r="F5" s="128" t="s">
        <v>240</v>
      </c>
      <c r="G5" s="128">
        <v>1</v>
      </c>
      <c r="H5" s="135">
        <f>'Indicadores Financeiros'!$H$74</f>
        <v>21</v>
      </c>
      <c r="I5" s="135">
        <f>'Indicadores Financeiros'!$H$75</f>
        <v>21</v>
      </c>
      <c r="J5" s="130">
        <f>IFERROR(VLOOKUP($C5,'Indicadores Financeiros'!$A$79:$I$80,8,FALSE),0)</f>
        <v>1729.04</v>
      </c>
      <c r="K5" s="130">
        <f>IFERROR(VLOOKUP($C5,'Indicadores Financeiros'!$A$79:$I$80,9,FALSE),0)</f>
        <v>0</v>
      </c>
      <c r="L5" s="131">
        <f t="shared" ref="L5" si="0">ROUND(SUM(J5:K5),2)</f>
        <v>1729.04</v>
      </c>
      <c r="M5" s="131">
        <f>ROUND('Indicadores Financeiros'!$J$63*L5,2)</f>
        <v>1347.26</v>
      </c>
      <c r="N5" s="239">
        <f>'Indicadores Financeiros'!$J$84</f>
        <v>35.33</v>
      </c>
      <c r="O5" s="239">
        <f>'Indicadores Financeiros'!$J$85</f>
        <v>0</v>
      </c>
      <c r="P5" s="239">
        <f>'Indicadores Financeiros'!$J$86</f>
        <v>23.29</v>
      </c>
      <c r="Q5" s="239">
        <f>'Indicadores Financeiros'!$J$87</f>
        <v>15.96</v>
      </c>
      <c r="R5" s="239">
        <f>'Indicadores Financeiros'!$J$88</f>
        <v>144.68</v>
      </c>
      <c r="S5" s="239">
        <f>'Indicadores Financeiros'!$J$89</f>
        <v>1.73</v>
      </c>
      <c r="T5" s="239">
        <f>'Indicadores Financeiros'!$J$90</f>
        <v>7.6</v>
      </c>
      <c r="U5" s="239">
        <f>'Indicadores Financeiros'!$J$91</f>
        <v>0</v>
      </c>
      <c r="V5" s="239">
        <f>ROUND('Indicadores Financeiros'!$J$92*H5,2)</f>
        <v>406.77</v>
      </c>
      <c r="W5" s="239">
        <f>'Indicadores Financeiros'!$J$93</f>
        <v>0</v>
      </c>
      <c r="X5" s="239">
        <f>'Indicadores Financeiros'!$J$94</f>
        <v>0</v>
      </c>
      <c r="Y5" s="132">
        <f>ROUND(SUM(N5:X5),2)</f>
        <v>635.36</v>
      </c>
      <c r="Z5" s="239">
        <f>IF(ROUND((VLOOKUP($B$1,'Indicadores Financeiros'!$B$103:$J$165,8,FALSE)*H5)-($J5*6%),2)&lt;0,0,ROUND((VLOOKUP($B$1,'Indicadores Financeiros'!$B$103:$J$165,8,FALSE)*H5)-($J5*6%),2))</f>
        <v>126.84</v>
      </c>
      <c r="AA5" s="239">
        <f>'Indicadores Financeiros'!$H$99</f>
        <v>357.69</v>
      </c>
      <c r="AB5" s="133">
        <f t="shared" ref="AB5" si="1">ROUND(L5+M5+Y5+Z5+AA5,2)</f>
        <v>4196.1899999999996</v>
      </c>
      <c r="AC5" s="134">
        <f>IFERROR(VLOOKUP($B$1,'Indicadores Financeiros'!$B$103:$J$165,7,FALSE),0)</f>
        <v>0.27810000000000001</v>
      </c>
      <c r="AD5" s="135">
        <f>ROUND(AB5*AC5,2)</f>
        <v>1166.96</v>
      </c>
      <c r="AE5" s="136">
        <f>ROUND(AB5+AD5,2)</f>
        <v>5363.15</v>
      </c>
      <c r="AF5" s="136">
        <f>ROUND(AE5/H5,2)</f>
        <v>255.39</v>
      </c>
      <c r="AG5" s="141"/>
      <c r="AI5" s="141"/>
      <c r="AJ5" s="141"/>
    </row>
    <row r="6" spans="1:96" ht="25.5" x14ac:dyDescent="0.25">
      <c r="A6" s="2">
        <v>550653</v>
      </c>
      <c r="B6" s="128" t="s">
        <v>241</v>
      </c>
      <c r="C6" s="129">
        <v>1</v>
      </c>
      <c r="D6" s="128" t="s">
        <v>241</v>
      </c>
      <c r="E6" s="128" t="s">
        <v>239</v>
      </c>
      <c r="F6" s="128" t="s">
        <v>240</v>
      </c>
      <c r="G6" s="128">
        <v>1</v>
      </c>
      <c r="H6" s="135">
        <f>'Indicadores Financeiros'!$H$74</f>
        <v>21</v>
      </c>
      <c r="I6" s="135">
        <f>'Indicadores Financeiros'!$H$75</f>
        <v>21</v>
      </c>
      <c r="J6" s="130">
        <f>IFERROR(VLOOKUP($C6,'Indicadores Financeiros'!$A$79:$I$80,8,FALSE),0)</f>
        <v>1729.04</v>
      </c>
      <c r="K6" s="130">
        <f>IFERROR(VLOOKUP($C6,'Indicadores Financeiros'!$A$79:$I$80,9,FALSE),0)</f>
        <v>0</v>
      </c>
      <c r="L6" s="131">
        <f>ROUND(SUM(J6:K6),2)</f>
        <v>1729.04</v>
      </c>
      <c r="M6" s="131">
        <f>ROUND('Indicadores Financeiros'!$J$63*L6,2)</f>
        <v>1347.26</v>
      </c>
      <c r="N6" s="131">
        <f>'Indicadores Financeiros'!$J$84</f>
        <v>35.33</v>
      </c>
      <c r="O6" s="131">
        <f>'Indicadores Financeiros'!$J$85</f>
        <v>0</v>
      </c>
      <c r="P6" s="131">
        <f>'Indicadores Financeiros'!$J$86</f>
        <v>23.29</v>
      </c>
      <c r="Q6" s="131">
        <f>'Indicadores Financeiros'!$J$87</f>
        <v>15.96</v>
      </c>
      <c r="R6" s="131">
        <f>'Indicadores Financeiros'!$J$88</f>
        <v>144.68</v>
      </c>
      <c r="S6" s="131">
        <f>'Indicadores Financeiros'!$J$89</f>
        <v>1.73</v>
      </c>
      <c r="T6" s="131">
        <f>'Indicadores Financeiros'!$J$90</f>
        <v>7.6</v>
      </c>
      <c r="U6" s="131">
        <f>'Indicadores Financeiros'!$J$91</f>
        <v>0</v>
      </c>
      <c r="V6" s="131">
        <f>ROUND('Indicadores Financeiros'!$J$92*H6,2)</f>
        <v>406.77</v>
      </c>
      <c r="W6" s="239">
        <f>'Indicadores Financeiros'!$J$93</f>
        <v>0</v>
      </c>
      <c r="X6" s="131">
        <f>'Indicadores Financeiros'!$J$94</f>
        <v>0</v>
      </c>
      <c r="Y6" s="132">
        <f>ROUND(SUM(N6:X6),2)</f>
        <v>635.36</v>
      </c>
      <c r="Z6" s="239">
        <f>IF(ROUND((VLOOKUP($B$1,'Indicadores Financeiros'!$B$103:$J$165,8,FALSE)*H6)-($J6*6%),2)&lt;0,0,ROUND((VLOOKUP($B$1,'Indicadores Financeiros'!$B$103:$J$165,8,FALSE)*H6)-($J6*6%),2))</f>
        <v>126.84</v>
      </c>
      <c r="AA6" s="131">
        <f>'Indicadores Financeiros'!$H$98</f>
        <v>339.47</v>
      </c>
      <c r="AB6" s="133">
        <f>ROUND(L6+M6+Y6+Z6+AA6,2)</f>
        <v>4177.97</v>
      </c>
      <c r="AC6" s="134">
        <f>IFERROR(VLOOKUP($B$1,'Indicadores Financeiros'!$B$103:$J$165,7,FALSE),0)</f>
        <v>0.27810000000000001</v>
      </c>
      <c r="AD6" s="135">
        <f>ROUND(AB6*AC6,2)</f>
        <v>1161.8900000000001</v>
      </c>
      <c r="AE6" s="136">
        <f>ROUND(AB6+AD6,2)</f>
        <v>5339.86</v>
      </c>
      <c r="AF6" s="136">
        <f>ROUND(AE6/H6,2)</f>
        <v>254.28</v>
      </c>
      <c r="AG6" s="141"/>
      <c r="AI6" s="141"/>
    </row>
    <row r="7" spans="1:96" s="252" customFormat="1" x14ac:dyDescent="0.25">
      <c r="A7" s="251"/>
      <c r="C7" s="253"/>
      <c r="K7" s="253"/>
      <c r="N7" s="254"/>
      <c r="Y7" s="255"/>
      <c r="AB7" s="255"/>
      <c r="AE7" s="255"/>
      <c r="AF7" s="255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</row>
    <row r="8" spans="1:96" s="138" customFormat="1" x14ac:dyDescent="0.25">
      <c r="A8" s="137"/>
      <c r="C8" s="137"/>
      <c r="K8" s="137"/>
      <c r="N8" s="139"/>
      <c r="Y8" s="140"/>
      <c r="AB8" s="140"/>
      <c r="AE8" s="140"/>
      <c r="AF8" s="140"/>
    </row>
    <row r="9" spans="1:96" s="138" customFormat="1" x14ac:dyDescent="0.25">
      <c r="A9" s="137"/>
      <c r="C9" s="137"/>
      <c r="K9" s="137"/>
      <c r="N9" s="139"/>
      <c r="V9" s="141"/>
      <c r="W9" s="141"/>
      <c r="Y9" s="140"/>
      <c r="Z9" s="141"/>
      <c r="AB9" s="140"/>
      <c r="AE9" s="140"/>
      <c r="AF9" s="140"/>
    </row>
    <row r="10" spans="1:96" s="138" customFormat="1" x14ac:dyDescent="0.25">
      <c r="A10" s="137"/>
      <c r="C10" s="137"/>
      <c r="K10" s="137"/>
      <c r="N10" s="139"/>
      <c r="Y10" s="140"/>
      <c r="Z10" s="141"/>
      <c r="AB10" s="140"/>
      <c r="AE10" s="140"/>
      <c r="AF10" s="140"/>
    </row>
    <row r="11" spans="1:96" s="138" customFormat="1" x14ac:dyDescent="0.25">
      <c r="A11" s="137"/>
      <c r="C11" s="137"/>
      <c r="K11" s="137"/>
      <c r="N11" s="139"/>
      <c r="Y11" s="140"/>
      <c r="Z11" s="141"/>
      <c r="AB11" s="140"/>
      <c r="AE11" s="140"/>
      <c r="AF11" s="140"/>
    </row>
    <row r="12" spans="1:96" s="138" customFormat="1" x14ac:dyDescent="0.25">
      <c r="A12" s="137"/>
      <c r="C12" s="137"/>
      <c r="K12" s="137"/>
      <c r="N12" s="139"/>
      <c r="Y12" s="140"/>
      <c r="AB12" s="140"/>
      <c r="AE12" s="140"/>
      <c r="AF12" s="140"/>
    </row>
    <row r="13" spans="1:96" s="138" customFormat="1" x14ac:dyDescent="0.25">
      <c r="A13" s="137"/>
      <c r="C13" s="137"/>
      <c r="K13" s="137"/>
      <c r="N13" s="139"/>
      <c r="Y13" s="140"/>
      <c r="AB13" s="140"/>
      <c r="AE13" s="140"/>
      <c r="AF13" s="140"/>
    </row>
    <row r="14" spans="1:96" s="138" customFormat="1" x14ac:dyDescent="0.25">
      <c r="A14" s="137"/>
      <c r="C14" s="137"/>
      <c r="K14" s="137"/>
      <c r="N14" s="139"/>
      <c r="Y14" s="140"/>
      <c r="AB14" s="140"/>
      <c r="AE14" s="140"/>
      <c r="AF14" s="140"/>
    </row>
    <row r="15" spans="1:96" s="138" customFormat="1" x14ac:dyDescent="0.25">
      <c r="A15" s="137"/>
      <c r="C15" s="137"/>
      <c r="K15" s="137"/>
      <c r="N15" s="139"/>
      <c r="Y15" s="140"/>
      <c r="AB15" s="140"/>
      <c r="AE15" s="140"/>
      <c r="AF15" s="140"/>
    </row>
    <row r="16" spans="1:96" s="138" customFormat="1" x14ac:dyDescent="0.25">
      <c r="A16" s="137"/>
      <c r="C16" s="137"/>
      <c r="K16" s="137"/>
      <c r="N16" s="139"/>
      <c r="Y16" s="140"/>
      <c r="AB16" s="140"/>
      <c r="AE16" s="140"/>
      <c r="AF16" s="140"/>
    </row>
    <row r="17" spans="1:32" s="138" customFormat="1" x14ac:dyDescent="0.25">
      <c r="A17" s="137"/>
      <c r="C17" s="137"/>
      <c r="K17" s="137"/>
      <c r="N17" s="139"/>
      <c r="Y17" s="140"/>
      <c r="AB17" s="140"/>
      <c r="AE17" s="140"/>
      <c r="AF17" s="140"/>
    </row>
    <row r="18" spans="1:32" s="138" customFormat="1" x14ac:dyDescent="0.25">
      <c r="A18" s="137"/>
      <c r="C18" s="137"/>
      <c r="K18" s="137"/>
      <c r="N18" s="139"/>
      <c r="Y18" s="140"/>
      <c r="AB18" s="140"/>
      <c r="AE18" s="140"/>
      <c r="AF18" s="140"/>
    </row>
    <row r="19" spans="1:32" s="138" customFormat="1" x14ac:dyDescent="0.25">
      <c r="A19" s="137"/>
      <c r="C19" s="137"/>
      <c r="K19" s="137"/>
      <c r="N19" s="139"/>
      <c r="Y19" s="140"/>
      <c r="AB19" s="140"/>
      <c r="AE19" s="140"/>
      <c r="AF19" s="140"/>
    </row>
    <row r="20" spans="1:32" s="138" customFormat="1" x14ac:dyDescent="0.25">
      <c r="A20" s="137"/>
      <c r="C20" s="137"/>
      <c r="K20" s="137"/>
      <c r="N20" s="139"/>
      <c r="Y20" s="140"/>
      <c r="AB20" s="140"/>
      <c r="AE20" s="140"/>
      <c r="AF20" s="140"/>
    </row>
    <row r="21" spans="1:32" s="138" customFormat="1" x14ac:dyDescent="0.25">
      <c r="A21" s="137"/>
      <c r="C21" s="137"/>
      <c r="K21" s="137"/>
      <c r="N21" s="139"/>
      <c r="Y21" s="140"/>
      <c r="AB21" s="140"/>
      <c r="AE21" s="140"/>
      <c r="AF21" s="140"/>
    </row>
    <row r="22" spans="1:32" s="138" customFormat="1" x14ac:dyDescent="0.25">
      <c r="A22" s="137"/>
      <c r="C22" s="137"/>
      <c r="K22" s="137"/>
      <c r="N22" s="139"/>
      <c r="Y22" s="140"/>
      <c r="AB22" s="140"/>
      <c r="AE22" s="140"/>
      <c r="AF22" s="140"/>
    </row>
    <row r="23" spans="1:32" s="138" customFormat="1" x14ac:dyDescent="0.25">
      <c r="A23" s="137"/>
      <c r="C23" s="137"/>
      <c r="K23" s="137"/>
      <c r="N23" s="139"/>
      <c r="Y23" s="140"/>
      <c r="AB23" s="140"/>
      <c r="AE23" s="140"/>
      <c r="AF23" s="140"/>
    </row>
    <row r="24" spans="1:32" s="138" customFormat="1" x14ac:dyDescent="0.25">
      <c r="A24" s="137"/>
      <c r="C24" s="137"/>
      <c r="K24" s="137"/>
      <c r="N24" s="139"/>
      <c r="Y24" s="140"/>
      <c r="AB24" s="140"/>
      <c r="AE24" s="140"/>
      <c r="AF24" s="140"/>
    </row>
    <row r="25" spans="1:32" s="138" customFormat="1" x14ac:dyDescent="0.25">
      <c r="A25" s="137"/>
      <c r="C25" s="137"/>
      <c r="K25" s="137"/>
      <c r="N25" s="139"/>
      <c r="Y25" s="140"/>
      <c r="AB25" s="140"/>
      <c r="AE25" s="140"/>
      <c r="AF25" s="140"/>
    </row>
    <row r="26" spans="1:32" s="138" customFormat="1" x14ac:dyDescent="0.25">
      <c r="A26" s="137"/>
      <c r="C26" s="137"/>
      <c r="K26" s="137"/>
      <c r="N26" s="139"/>
      <c r="Y26" s="140"/>
      <c r="AB26" s="140"/>
      <c r="AE26" s="140"/>
      <c r="AF26" s="140"/>
    </row>
    <row r="27" spans="1:32" s="138" customFormat="1" x14ac:dyDescent="0.25">
      <c r="A27" s="137"/>
      <c r="C27" s="137"/>
      <c r="K27" s="137"/>
      <c r="N27" s="139"/>
      <c r="Y27" s="140"/>
      <c r="AB27" s="140"/>
      <c r="AE27" s="140"/>
      <c r="AF27" s="140"/>
    </row>
    <row r="28" spans="1:32" s="138" customFormat="1" x14ac:dyDescent="0.25">
      <c r="A28" s="137"/>
      <c r="C28" s="137"/>
      <c r="K28" s="137"/>
      <c r="N28" s="139"/>
      <c r="Y28" s="140"/>
      <c r="AB28" s="140"/>
      <c r="AE28" s="140"/>
      <c r="AF28" s="140"/>
    </row>
    <row r="29" spans="1:32" s="138" customFormat="1" x14ac:dyDescent="0.25">
      <c r="A29" s="137"/>
      <c r="C29" s="137"/>
      <c r="K29" s="137"/>
      <c r="N29" s="139"/>
      <c r="Y29" s="140"/>
      <c r="AB29" s="140"/>
      <c r="AE29" s="140"/>
      <c r="AF29" s="140"/>
    </row>
    <row r="30" spans="1:32" s="138" customFormat="1" x14ac:dyDescent="0.25">
      <c r="A30" s="137"/>
      <c r="C30" s="137"/>
      <c r="K30" s="137"/>
      <c r="N30" s="139"/>
      <c r="Y30" s="140"/>
      <c r="AB30" s="140"/>
      <c r="AE30" s="140"/>
      <c r="AF30" s="140"/>
    </row>
    <row r="31" spans="1:32" s="138" customFormat="1" x14ac:dyDescent="0.25">
      <c r="A31" s="137"/>
      <c r="C31" s="137"/>
      <c r="K31" s="137"/>
      <c r="N31" s="139"/>
      <c r="Y31" s="140"/>
      <c r="AB31" s="140"/>
      <c r="AE31" s="140"/>
      <c r="AF31" s="140"/>
    </row>
    <row r="32" spans="1:32" s="138" customFormat="1" x14ac:dyDescent="0.25">
      <c r="A32" s="137"/>
      <c r="C32" s="137"/>
      <c r="K32" s="137"/>
      <c r="N32" s="139"/>
      <c r="Y32" s="140"/>
      <c r="AB32" s="140"/>
      <c r="AE32" s="140"/>
      <c r="AF32" s="140"/>
    </row>
    <row r="33" spans="1:32" s="138" customFormat="1" x14ac:dyDescent="0.25">
      <c r="A33" s="137"/>
      <c r="C33" s="137"/>
      <c r="K33" s="137"/>
      <c r="N33" s="139"/>
      <c r="Y33" s="140"/>
      <c r="AB33" s="140"/>
      <c r="AE33" s="140"/>
      <c r="AF33" s="140"/>
    </row>
    <row r="34" spans="1:32" s="138" customFormat="1" x14ac:dyDescent="0.25">
      <c r="A34" s="137"/>
      <c r="C34" s="137"/>
      <c r="K34" s="137"/>
      <c r="N34" s="139"/>
      <c r="Y34" s="140"/>
      <c r="AB34" s="140"/>
      <c r="AE34" s="140"/>
      <c r="AF34" s="140"/>
    </row>
    <row r="35" spans="1:32" s="138" customFormat="1" x14ac:dyDescent="0.25">
      <c r="A35" s="137"/>
      <c r="C35" s="137"/>
      <c r="K35" s="137"/>
      <c r="N35" s="139"/>
      <c r="Y35" s="140"/>
      <c r="AB35" s="140"/>
      <c r="AE35" s="140"/>
      <c r="AF35" s="140"/>
    </row>
    <row r="36" spans="1:32" s="138" customFormat="1" x14ac:dyDescent="0.25">
      <c r="A36" s="137"/>
      <c r="C36" s="137"/>
      <c r="K36" s="137"/>
      <c r="N36" s="139"/>
      <c r="Y36" s="140"/>
      <c r="AB36" s="140"/>
      <c r="AE36" s="140"/>
      <c r="AF36" s="140"/>
    </row>
    <row r="37" spans="1:32" s="138" customFormat="1" x14ac:dyDescent="0.25">
      <c r="A37" s="137"/>
      <c r="C37" s="137"/>
      <c r="K37" s="137"/>
      <c r="N37" s="139"/>
      <c r="Y37" s="140"/>
      <c r="AB37" s="140"/>
      <c r="AE37" s="140"/>
      <c r="AF37" s="140"/>
    </row>
    <row r="38" spans="1:32" s="138" customFormat="1" x14ac:dyDescent="0.25">
      <c r="A38" s="137"/>
      <c r="C38" s="137"/>
      <c r="K38" s="137"/>
      <c r="N38" s="139"/>
      <c r="Y38" s="140"/>
      <c r="AB38" s="140"/>
      <c r="AE38" s="140"/>
      <c r="AF38" s="140"/>
    </row>
    <row r="39" spans="1:32" s="138" customFormat="1" x14ac:dyDescent="0.25">
      <c r="A39" s="137"/>
      <c r="C39" s="137"/>
      <c r="K39" s="137"/>
      <c r="N39" s="139"/>
      <c r="Y39" s="140"/>
      <c r="AB39" s="140"/>
      <c r="AE39" s="140"/>
      <c r="AF39" s="140"/>
    </row>
    <row r="40" spans="1:32" s="138" customFormat="1" x14ac:dyDescent="0.25">
      <c r="A40" s="137"/>
      <c r="C40" s="137"/>
      <c r="K40" s="137"/>
      <c r="N40" s="139"/>
      <c r="Y40" s="140"/>
      <c r="AB40" s="140"/>
      <c r="AE40" s="140"/>
      <c r="AF40" s="140"/>
    </row>
    <row r="41" spans="1:32" s="138" customFormat="1" x14ac:dyDescent="0.25">
      <c r="A41" s="137"/>
      <c r="C41" s="137"/>
      <c r="K41" s="137"/>
      <c r="N41" s="139"/>
      <c r="Y41" s="140"/>
      <c r="AB41" s="140"/>
      <c r="AE41" s="140"/>
      <c r="AF41" s="140"/>
    </row>
    <row r="42" spans="1:32" s="138" customFormat="1" x14ac:dyDescent="0.25">
      <c r="A42" s="137"/>
      <c r="C42" s="137"/>
      <c r="K42" s="137"/>
      <c r="N42" s="139"/>
      <c r="Y42" s="140"/>
      <c r="AB42" s="140"/>
      <c r="AE42" s="140"/>
      <c r="AF42" s="140"/>
    </row>
    <row r="43" spans="1:32" s="138" customFormat="1" x14ac:dyDescent="0.25">
      <c r="A43" s="137"/>
      <c r="C43" s="137"/>
      <c r="K43" s="137"/>
      <c r="N43" s="139"/>
      <c r="Y43" s="140"/>
      <c r="AB43" s="140"/>
      <c r="AE43" s="140"/>
      <c r="AF43" s="140"/>
    </row>
    <row r="44" spans="1:32" s="138" customFormat="1" x14ac:dyDescent="0.25">
      <c r="A44" s="137"/>
      <c r="C44" s="137"/>
      <c r="K44" s="137"/>
      <c r="N44" s="139"/>
      <c r="Y44" s="140"/>
      <c r="AB44" s="140"/>
      <c r="AE44" s="140"/>
      <c r="AF44" s="140"/>
    </row>
    <row r="45" spans="1:32" s="138" customFormat="1" x14ac:dyDescent="0.25">
      <c r="A45" s="137"/>
      <c r="C45" s="137"/>
      <c r="K45" s="137"/>
      <c r="N45" s="139"/>
      <c r="Y45" s="140"/>
      <c r="AB45" s="140"/>
      <c r="AE45" s="140"/>
      <c r="AF45" s="140"/>
    </row>
    <row r="46" spans="1:32" s="138" customFormat="1" x14ac:dyDescent="0.25">
      <c r="A46" s="137"/>
      <c r="C46" s="137"/>
      <c r="K46" s="137"/>
      <c r="N46" s="139"/>
      <c r="Y46" s="140"/>
      <c r="AB46" s="140"/>
      <c r="AE46" s="140"/>
      <c r="AF46" s="140"/>
    </row>
    <row r="47" spans="1:32" s="138" customFormat="1" x14ac:dyDescent="0.25">
      <c r="A47" s="137"/>
      <c r="C47" s="137"/>
      <c r="K47" s="137"/>
      <c r="N47" s="139"/>
      <c r="Y47" s="140"/>
      <c r="AB47" s="140"/>
      <c r="AE47" s="140"/>
      <c r="AF47" s="140"/>
    </row>
    <row r="48" spans="1:32" s="138" customFormat="1" x14ac:dyDescent="0.25">
      <c r="A48" s="137"/>
      <c r="C48" s="137"/>
      <c r="K48" s="137"/>
      <c r="N48" s="139"/>
      <c r="Y48" s="140"/>
      <c r="AB48" s="140"/>
      <c r="AE48" s="140"/>
      <c r="AF48" s="140"/>
    </row>
    <row r="49" spans="1:32" s="138" customFormat="1" x14ac:dyDescent="0.25">
      <c r="A49" s="137"/>
      <c r="C49" s="137"/>
      <c r="K49" s="137"/>
      <c r="N49" s="139"/>
      <c r="Y49" s="140"/>
      <c r="AB49" s="140"/>
      <c r="AE49" s="140"/>
      <c r="AF49" s="140"/>
    </row>
    <row r="50" spans="1:32" s="138" customFormat="1" x14ac:dyDescent="0.25">
      <c r="A50" s="137"/>
      <c r="C50" s="137"/>
      <c r="K50" s="137"/>
      <c r="N50" s="139"/>
      <c r="Y50" s="140"/>
      <c r="AB50" s="140"/>
      <c r="AE50" s="140"/>
      <c r="AF50" s="140"/>
    </row>
    <row r="51" spans="1:32" s="138" customFormat="1" x14ac:dyDescent="0.25">
      <c r="A51" s="137"/>
      <c r="C51" s="137"/>
      <c r="K51" s="137"/>
      <c r="N51" s="139"/>
      <c r="Y51" s="140"/>
      <c r="AB51" s="140"/>
      <c r="AE51" s="140"/>
      <c r="AF51" s="140"/>
    </row>
    <row r="52" spans="1:32" s="138" customFormat="1" x14ac:dyDescent="0.25">
      <c r="A52" s="137"/>
      <c r="C52" s="137"/>
      <c r="K52" s="137"/>
      <c r="N52" s="139"/>
      <c r="Y52" s="140"/>
      <c r="AB52" s="140"/>
      <c r="AE52" s="140"/>
      <c r="AF52" s="140"/>
    </row>
    <row r="53" spans="1:32" s="138" customFormat="1" x14ac:dyDescent="0.25">
      <c r="A53" s="137"/>
      <c r="C53" s="137"/>
      <c r="K53" s="137"/>
      <c r="N53" s="139"/>
      <c r="Y53" s="140"/>
      <c r="AB53" s="140"/>
      <c r="AE53" s="140"/>
      <c r="AF53" s="140"/>
    </row>
    <row r="54" spans="1:32" s="138" customFormat="1" x14ac:dyDescent="0.25">
      <c r="A54" s="137"/>
      <c r="C54" s="137"/>
      <c r="K54" s="137"/>
      <c r="N54" s="139"/>
      <c r="Y54" s="140"/>
      <c r="AB54" s="140"/>
      <c r="AE54" s="140"/>
      <c r="AF54" s="140"/>
    </row>
    <row r="55" spans="1:32" s="138" customFormat="1" x14ac:dyDescent="0.25">
      <c r="A55" s="137"/>
      <c r="C55" s="137"/>
      <c r="K55" s="137"/>
      <c r="N55" s="139"/>
      <c r="Y55" s="140"/>
      <c r="AB55" s="140"/>
      <c r="AE55" s="140"/>
      <c r="AF55" s="140"/>
    </row>
    <row r="56" spans="1:32" s="138" customFormat="1" x14ac:dyDescent="0.25">
      <c r="A56" s="137"/>
      <c r="C56" s="137"/>
      <c r="K56" s="137"/>
      <c r="N56" s="139"/>
      <c r="Y56" s="140"/>
      <c r="AB56" s="140"/>
      <c r="AE56" s="140"/>
      <c r="AF56" s="140"/>
    </row>
    <row r="57" spans="1:32" s="138" customFormat="1" x14ac:dyDescent="0.25">
      <c r="A57" s="137"/>
      <c r="C57" s="137"/>
      <c r="K57" s="137"/>
      <c r="N57" s="139"/>
      <c r="Y57" s="140"/>
      <c r="AB57" s="140"/>
      <c r="AE57" s="140"/>
      <c r="AF57" s="140"/>
    </row>
    <row r="58" spans="1:32" s="138" customFormat="1" x14ac:dyDescent="0.25">
      <c r="A58" s="137"/>
      <c r="C58" s="137"/>
      <c r="K58" s="137"/>
      <c r="N58" s="139"/>
      <c r="Y58" s="140"/>
      <c r="AB58" s="140"/>
      <c r="AE58" s="140"/>
      <c r="AF58" s="140"/>
    </row>
    <row r="59" spans="1:32" s="138" customFormat="1" x14ac:dyDescent="0.25">
      <c r="A59" s="137"/>
      <c r="C59" s="137"/>
      <c r="K59" s="137"/>
      <c r="N59" s="139"/>
      <c r="Y59" s="140"/>
      <c r="AB59" s="140"/>
      <c r="AE59" s="140"/>
      <c r="AF59" s="140"/>
    </row>
    <row r="60" spans="1:32" s="138" customFormat="1" x14ac:dyDescent="0.25">
      <c r="A60" s="137"/>
      <c r="C60" s="137"/>
      <c r="K60" s="137"/>
      <c r="N60" s="139"/>
      <c r="Y60" s="140"/>
      <c r="AB60" s="140"/>
      <c r="AE60" s="140"/>
      <c r="AF60" s="140"/>
    </row>
    <row r="61" spans="1:32" s="138" customFormat="1" x14ac:dyDescent="0.25">
      <c r="A61" s="137"/>
      <c r="C61" s="137"/>
      <c r="K61" s="137"/>
      <c r="N61" s="139"/>
      <c r="Y61" s="140"/>
      <c r="AB61" s="140"/>
      <c r="AE61" s="140"/>
      <c r="AF61" s="140"/>
    </row>
    <row r="62" spans="1:32" s="138" customFormat="1" x14ac:dyDescent="0.25">
      <c r="A62" s="137"/>
      <c r="C62" s="137"/>
      <c r="K62" s="137"/>
      <c r="N62" s="139"/>
      <c r="Y62" s="140"/>
      <c r="AB62" s="140"/>
      <c r="AE62" s="140"/>
      <c r="AF62" s="140"/>
    </row>
    <row r="63" spans="1:32" s="138" customFormat="1" x14ac:dyDescent="0.25">
      <c r="A63" s="137"/>
      <c r="C63" s="137"/>
      <c r="K63" s="137"/>
      <c r="N63" s="139"/>
      <c r="Y63" s="140"/>
      <c r="AB63" s="140"/>
      <c r="AE63" s="140"/>
      <c r="AF63" s="140"/>
    </row>
    <row r="64" spans="1:32" s="138" customFormat="1" x14ac:dyDescent="0.25">
      <c r="A64" s="137"/>
      <c r="C64" s="137"/>
      <c r="K64" s="137"/>
      <c r="N64" s="139"/>
      <c r="Y64" s="140"/>
      <c r="AB64" s="140"/>
      <c r="AE64" s="140"/>
      <c r="AF64" s="140"/>
    </row>
    <row r="65" spans="1:32" s="138" customFormat="1" x14ac:dyDescent="0.25">
      <c r="A65" s="137"/>
      <c r="C65" s="137"/>
      <c r="K65" s="137"/>
      <c r="N65" s="139"/>
      <c r="Y65" s="140"/>
      <c r="AB65" s="140"/>
      <c r="AE65" s="140"/>
      <c r="AF65" s="140"/>
    </row>
    <row r="66" spans="1:32" s="138" customFormat="1" x14ac:dyDescent="0.25">
      <c r="A66" s="137"/>
      <c r="C66" s="137"/>
      <c r="K66" s="137"/>
      <c r="N66" s="139"/>
      <c r="Y66" s="140"/>
      <c r="AB66" s="140"/>
      <c r="AE66" s="140"/>
      <c r="AF66" s="140"/>
    </row>
    <row r="67" spans="1:32" s="138" customFormat="1" x14ac:dyDescent="0.25">
      <c r="A67" s="137"/>
      <c r="C67" s="137"/>
      <c r="K67" s="137"/>
      <c r="N67" s="139"/>
      <c r="Y67" s="140"/>
      <c r="AB67" s="140"/>
      <c r="AE67" s="140"/>
      <c r="AF67" s="140"/>
    </row>
    <row r="68" spans="1:32" s="138" customFormat="1" x14ac:dyDescent="0.25">
      <c r="A68" s="137"/>
      <c r="C68" s="137"/>
      <c r="K68" s="137"/>
      <c r="N68" s="139"/>
      <c r="Y68" s="140"/>
      <c r="AB68" s="140"/>
      <c r="AE68" s="140"/>
      <c r="AF68" s="140"/>
    </row>
    <row r="69" spans="1:32" s="138" customFormat="1" x14ac:dyDescent="0.25">
      <c r="A69" s="137"/>
      <c r="C69" s="137"/>
      <c r="K69" s="137"/>
      <c r="N69" s="139"/>
      <c r="Y69" s="140"/>
      <c r="AB69" s="140"/>
      <c r="AE69" s="140"/>
      <c r="AF69" s="140"/>
    </row>
    <row r="70" spans="1:32" s="138" customFormat="1" x14ac:dyDescent="0.25">
      <c r="A70" s="137"/>
      <c r="C70" s="137"/>
      <c r="K70" s="137"/>
      <c r="N70" s="139"/>
      <c r="Y70" s="140"/>
      <c r="AB70" s="140"/>
      <c r="AE70" s="140"/>
      <c r="AF70" s="140"/>
    </row>
    <row r="71" spans="1:32" s="138" customFormat="1" x14ac:dyDescent="0.25">
      <c r="A71" s="137"/>
      <c r="C71" s="137"/>
      <c r="K71" s="137"/>
      <c r="N71" s="139"/>
      <c r="Y71" s="140"/>
      <c r="AB71" s="140"/>
      <c r="AE71" s="140"/>
      <c r="AF71" s="140"/>
    </row>
    <row r="72" spans="1:32" s="138" customFormat="1" x14ac:dyDescent="0.25">
      <c r="A72" s="137"/>
      <c r="C72" s="137"/>
      <c r="K72" s="137"/>
      <c r="N72" s="139"/>
      <c r="Y72" s="140"/>
      <c r="AB72" s="140"/>
      <c r="AE72" s="140"/>
      <c r="AF72" s="140"/>
    </row>
    <row r="73" spans="1:32" s="138" customFormat="1" x14ac:dyDescent="0.25">
      <c r="A73" s="137"/>
      <c r="C73" s="137"/>
      <c r="K73" s="137"/>
      <c r="N73" s="139"/>
      <c r="Y73" s="140"/>
      <c r="AB73" s="140"/>
      <c r="AE73" s="140"/>
      <c r="AF73" s="140"/>
    </row>
    <row r="74" spans="1:32" s="138" customFormat="1" x14ac:dyDescent="0.25">
      <c r="A74" s="137"/>
      <c r="C74" s="137"/>
      <c r="K74" s="137"/>
      <c r="N74" s="139"/>
      <c r="Y74" s="140"/>
      <c r="AB74" s="140"/>
      <c r="AE74" s="140"/>
      <c r="AF74" s="140"/>
    </row>
    <row r="75" spans="1:32" s="138" customFormat="1" x14ac:dyDescent="0.25">
      <c r="A75" s="137"/>
      <c r="C75" s="137"/>
      <c r="K75" s="137"/>
      <c r="N75" s="139"/>
      <c r="Y75" s="140"/>
      <c r="AB75" s="140"/>
      <c r="AE75" s="140"/>
      <c r="AF75" s="140"/>
    </row>
    <row r="76" spans="1:32" s="138" customFormat="1" x14ac:dyDescent="0.25">
      <c r="A76" s="137"/>
      <c r="C76" s="137"/>
      <c r="K76" s="137"/>
      <c r="N76" s="139"/>
      <c r="Y76" s="140"/>
      <c r="AB76" s="140"/>
      <c r="AE76" s="140"/>
      <c r="AF76" s="140"/>
    </row>
    <row r="77" spans="1:32" s="138" customFormat="1" x14ac:dyDescent="0.25">
      <c r="A77" s="137"/>
      <c r="C77" s="137"/>
      <c r="K77" s="137"/>
      <c r="N77" s="139"/>
      <c r="Y77" s="140"/>
      <c r="AB77" s="140"/>
      <c r="AE77" s="140"/>
      <c r="AF77" s="140"/>
    </row>
    <row r="78" spans="1:32" s="138" customFormat="1" x14ac:dyDescent="0.25">
      <c r="A78" s="137"/>
      <c r="C78" s="137"/>
      <c r="K78" s="137"/>
      <c r="N78" s="139"/>
      <c r="Y78" s="140"/>
      <c r="AB78" s="140"/>
      <c r="AE78" s="140"/>
      <c r="AF78" s="140"/>
    </row>
    <row r="79" spans="1:32" s="138" customFormat="1" x14ac:dyDescent="0.25">
      <c r="A79" s="137"/>
      <c r="C79" s="137"/>
      <c r="K79" s="137"/>
      <c r="N79" s="139"/>
      <c r="Y79" s="140"/>
      <c r="AB79" s="140"/>
      <c r="AE79" s="140"/>
      <c r="AF79" s="140"/>
    </row>
    <row r="80" spans="1:32" s="138" customFormat="1" x14ac:dyDescent="0.25">
      <c r="A80" s="137"/>
      <c r="C80" s="137"/>
      <c r="K80" s="137"/>
      <c r="N80" s="139"/>
      <c r="Y80" s="140"/>
      <c r="AB80" s="140"/>
      <c r="AE80" s="140"/>
      <c r="AF80" s="140"/>
    </row>
    <row r="81" spans="1:32" s="138" customFormat="1" x14ac:dyDescent="0.25">
      <c r="A81" s="137"/>
      <c r="C81" s="137"/>
      <c r="K81" s="137"/>
      <c r="N81" s="139"/>
      <c r="Y81" s="140"/>
      <c r="AB81" s="140"/>
      <c r="AE81" s="140"/>
      <c r="AF81" s="140"/>
    </row>
    <row r="82" spans="1:32" s="138" customFormat="1" x14ac:dyDescent="0.25">
      <c r="A82" s="137"/>
      <c r="C82" s="137"/>
      <c r="K82" s="137"/>
      <c r="N82" s="139"/>
      <c r="Y82" s="140"/>
      <c r="AB82" s="140"/>
      <c r="AE82" s="140"/>
      <c r="AF82" s="140"/>
    </row>
    <row r="83" spans="1:32" s="138" customFormat="1" x14ac:dyDescent="0.25">
      <c r="A83" s="137"/>
      <c r="C83" s="137"/>
      <c r="K83" s="137"/>
      <c r="N83" s="139"/>
      <c r="Y83" s="140"/>
      <c r="AB83" s="140"/>
      <c r="AE83" s="140"/>
      <c r="AF83" s="140"/>
    </row>
    <row r="84" spans="1:32" s="138" customFormat="1" x14ac:dyDescent="0.25">
      <c r="A84" s="137"/>
      <c r="C84" s="137"/>
      <c r="K84" s="137"/>
      <c r="N84" s="139"/>
      <c r="Y84" s="140"/>
      <c r="AB84" s="140"/>
      <c r="AE84" s="140"/>
      <c r="AF84" s="140"/>
    </row>
    <row r="85" spans="1:32" s="138" customFormat="1" x14ac:dyDescent="0.25">
      <c r="A85" s="137"/>
      <c r="C85" s="137"/>
      <c r="K85" s="137"/>
      <c r="N85" s="139"/>
      <c r="Y85" s="140"/>
      <c r="AB85" s="140"/>
      <c r="AE85" s="140"/>
      <c r="AF85" s="140"/>
    </row>
    <row r="86" spans="1:32" s="138" customFormat="1" x14ac:dyDescent="0.25">
      <c r="A86" s="137"/>
      <c r="C86" s="137"/>
      <c r="K86" s="137"/>
      <c r="N86" s="139"/>
      <c r="Y86" s="140"/>
      <c r="AB86" s="140"/>
      <c r="AE86" s="140"/>
      <c r="AF86" s="140"/>
    </row>
    <row r="87" spans="1:32" s="138" customFormat="1" x14ac:dyDescent="0.25">
      <c r="A87" s="137"/>
      <c r="C87" s="137"/>
      <c r="K87" s="137"/>
      <c r="N87" s="139"/>
      <c r="Y87" s="140"/>
      <c r="AB87" s="140"/>
      <c r="AE87" s="140"/>
      <c r="AF87" s="140"/>
    </row>
    <row r="88" spans="1:32" s="138" customFormat="1" x14ac:dyDescent="0.25">
      <c r="A88" s="137"/>
      <c r="C88" s="137"/>
      <c r="K88" s="137"/>
      <c r="N88" s="139"/>
      <c r="Y88" s="140"/>
      <c r="AB88" s="140"/>
      <c r="AE88" s="140"/>
      <c r="AF88" s="140"/>
    </row>
    <row r="89" spans="1:32" s="138" customFormat="1" x14ac:dyDescent="0.25">
      <c r="A89" s="137"/>
      <c r="C89" s="137"/>
      <c r="K89" s="137"/>
      <c r="N89" s="139"/>
      <c r="Y89" s="140"/>
      <c r="AB89" s="140"/>
      <c r="AE89" s="140"/>
      <c r="AF89" s="140"/>
    </row>
    <row r="90" spans="1:32" s="138" customFormat="1" x14ac:dyDescent="0.25">
      <c r="A90" s="137"/>
      <c r="C90" s="137"/>
      <c r="K90" s="137"/>
      <c r="N90" s="139"/>
      <c r="Y90" s="140"/>
      <c r="AB90" s="140"/>
      <c r="AE90" s="140"/>
      <c r="AF90" s="140"/>
    </row>
    <row r="91" spans="1:32" s="138" customFormat="1" x14ac:dyDescent="0.25">
      <c r="A91" s="137"/>
      <c r="C91" s="137"/>
      <c r="K91" s="137"/>
      <c r="N91" s="139"/>
      <c r="Y91" s="140"/>
      <c r="AB91" s="140"/>
      <c r="AE91" s="140"/>
      <c r="AF91" s="140"/>
    </row>
    <row r="92" spans="1:32" s="138" customFormat="1" x14ac:dyDescent="0.25">
      <c r="A92" s="137"/>
      <c r="C92" s="137"/>
      <c r="K92" s="137"/>
      <c r="N92" s="139"/>
      <c r="Y92" s="140"/>
      <c r="AB92" s="140"/>
      <c r="AE92" s="140"/>
      <c r="AF92" s="140"/>
    </row>
    <row r="93" spans="1:32" s="138" customFormat="1" x14ac:dyDescent="0.25">
      <c r="A93" s="137"/>
      <c r="C93" s="137"/>
      <c r="K93" s="137"/>
      <c r="N93" s="139"/>
      <c r="Y93" s="140"/>
      <c r="AB93" s="140"/>
      <c r="AE93" s="140"/>
      <c r="AF93" s="140"/>
    </row>
    <row r="94" spans="1:32" s="138" customFormat="1" x14ac:dyDescent="0.25">
      <c r="A94" s="137"/>
      <c r="C94" s="137"/>
      <c r="K94" s="137"/>
      <c r="N94" s="139"/>
      <c r="Y94" s="140"/>
      <c r="AB94" s="140"/>
      <c r="AE94" s="140"/>
      <c r="AF94" s="140"/>
    </row>
    <row r="95" spans="1:32" s="138" customFormat="1" x14ac:dyDescent="0.25">
      <c r="A95" s="137"/>
      <c r="C95" s="137"/>
      <c r="K95" s="137"/>
      <c r="N95" s="139"/>
      <c r="Y95" s="140"/>
      <c r="AB95" s="140"/>
      <c r="AE95" s="140"/>
      <c r="AF95" s="140"/>
    </row>
    <row r="96" spans="1:32" s="138" customFormat="1" x14ac:dyDescent="0.25">
      <c r="A96" s="137"/>
      <c r="C96" s="137"/>
      <c r="K96" s="137"/>
      <c r="N96" s="139"/>
      <c r="Y96" s="140"/>
      <c r="AB96" s="140"/>
      <c r="AE96" s="140"/>
      <c r="AF96" s="140"/>
    </row>
    <row r="97" spans="1:32" s="138" customFormat="1" x14ac:dyDescent="0.25">
      <c r="A97" s="137"/>
      <c r="C97" s="137"/>
      <c r="K97" s="137"/>
      <c r="N97" s="139"/>
      <c r="Y97" s="140"/>
      <c r="AB97" s="140"/>
      <c r="AE97" s="140"/>
      <c r="AF97" s="140"/>
    </row>
    <row r="98" spans="1:32" s="138" customFormat="1" x14ac:dyDescent="0.25">
      <c r="A98" s="137"/>
      <c r="C98" s="137"/>
      <c r="K98" s="137"/>
      <c r="N98" s="139"/>
      <c r="Y98" s="140"/>
      <c r="AB98" s="140"/>
      <c r="AE98" s="140"/>
      <c r="AF98" s="140"/>
    </row>
    <row r="99" spans="1:32" s="138" customFormat="1" x14ac:dyDescent="0.25">
      <c r="A99" s="137"/>
      <c r="C99" s="137"/>
      <c r="K99" s="137"/>
      <c r="N99" s="139"/>
      <c r="Y99" s="140"/>
      <c r="AB99" s="140"/>
      <c r="AE99" s="140"/>
      <c r="AF99" s="140"/>
    </row>
    <row r="100" spans="1:32" s="138" customFormat="1" x14ac:dyDescent="0.25">
      <c r="A100" s="137"/>
      <c r="C100" s="137"/>
      <c r="K100" s="137"/>
      <c r="N100" s="139"/>
      <c r="Y100" s="140"/>
      <c r="AB100" s="140"/>
      <c r="AE100" s="140"/>
      <c r="AF100" s="140"/>
    </row>
    <row r="101" spans="1:32" s="138" customFormat="1" x14ac:dyDescent="0.25">
      <c r="A101" s="137"/>
      <c r="C101" s="137"/>
      <c r="K101" s="137"/>
      <c r="N101" s="139"/>
      <c r="Y101" s="140"/>
      <c r="AB101" s="140"/>
      <c r="AE101" s="140"/>
      <c r="AF101" s="140"/>
    </row>
    <row r="102" spans="1:32" s="138" customFormat="1" x14ac:dyDescent="0.25">
      <c r="A102" s="137"/>
      <c r="C102" s="137"/>
      <c r="K102" s="137"/>
      <c r="N102" s="139"/>
      <c r="Y102" s="140"/>
      <c r="AB102" s="140"/>
      <c r="AE102" s="140"/>
      <c r="AF102" s="140"/>
    </row>
    <row r="103" spans="1:32" s="138" customFormat="1" x14ac:dyDescent="0.25">
      <c r="A103" s="137"/>
      <c r="C103" s="137"/>
      <c r="K103" s="137"/>
      <c r="N103" s="139"/>
      <c r="Y103" s="140"/>
      <c r="AB103" s="140"/>
      <c r="AE103" s="140"/>
      <c r="AF103" s="140"/>
    </row>
    <row r="104" spans="1:32" s="138" customFormat="1" x14ac:dyDescent="0.25">
      <c r="A104" s="137"/>
      <c r="C104" s="137"/>
      <c r="K104" s="137"/>
      <c r="N104" s="139"/>
      <c r="Y104" s="140"/>
      <c r="AB104" s="140"/>
      <c r="AE104" s="140"/>
      <c r="AF104" s="140"/>
    </row>
    <row r="105" spans="1:32" s="138" customFormat="1" x14ac:dyDescent="0.25">
      <c r="A105" s="137"/>
      <c r="C105" s="137"/>
      <c r="K105" s="137"/>
      <c r="N105" s="139"/>
      <c r="Y105" s="140"/>
      <c r="AB105" s="140"/>
      <c r="AE105" s="140"/>
      <c r="AF105" s="140"/>
    </row>
    <row r="106" spans="1:32" s="138" customFormat="1" x14ac:dyDescent="0.25">
      <c r="A106" s="137"/>
      <c r="C106" s="137"/>
      <c r="K106" s="137"/>
      <c r="N106" s="139"/>
      <c r="Y106" s="140"/>
      <c r="AB106" s="140"/>
      <c r="AE106" s="140"/>
      <c r="AF106" s="140"/>
    </row>
    <row r="107" spans="1:32" s="138" customFormat="1" x14ac:dyDescent="0.25">
      <c r="A107" s="137"/>
      <c r="C107" s="137"/>
      <c r="K107" s="137"/>
      <c r="N107" s="139"/>
      <c r="Y107" s="140"/>
      <c r="AB107" s="140"/>
      <c r="AE107" s="140"/>
      <c r="AF107" s="140"/>
    </row>
    <row r="108" spans="1:32" s="138" customFormat="1" x14ac:dyDescent="0.25">
      <c r="A108" s="137"/>
      <c r="C108" s="137"/>
      <c r="K108" s="137"/>
      <c r="N108" s="139"/>
      <c r="Y108" s="140"/>
      <c r="AB108" s="140"/>
      <c r="AE108" s="140"/>
      <c r="AF108" s="140"/>
    </row>
    <row r="109" spans="1:32" s="138" customFormat="1" x14ac:dyDescent="0.25">
      <c r="A109" s="137"/>
      <c r="C109" s="137"/>
      <c r="K109" s="137"/>
      <c r="N109" s="139"/>
      <c r="Y109" s="140"/>
      <c r="AB109" s="140"/>
      <c r="AE109" s="140"/>
      <c r="AF109" s="140"/>
    </row>
    <row r="110" spans="1:32" s="138" customFormat="1" x14ac:dyDescent="0.25">
      <c r="A110" s="137"/>
      <c r="C110" s="137"/>
      <c r="K110" s="137"/>
      <c r="N110" s="139"/>
      <c r="Y110" s="140"/>
      <c r="AB110" s="140"/>
      <c r="AE110" s="140"/>
      <c r="AF110" s="140"/>
    </row>
    <row r="111" spans="1:32" s="138" customFormat="1" x14ac:dyDescent="0.25">
      <c r="A111" s="137"/>
      <c r="C111" s="137"/>
      <c r="K111" s="137"/>
      <c r="N111" s="139"/>
      <c r="Y111" s="140"/>
      <c r="AB111" s="140"/>
      <c r="AE111" s="140"/>
      <c r="AF111" s="140"/>
    </row>
    <row r="112" spans="1:32" s="138" customFormat="1" x14ac:dyDescent="0.25">
      <c r="A112" s="137"/>
      <c r="C112" s="137"/>
      <c r="K112" s="137"/>
      <c r="N112" s="139"/>
      <c r="Y112" s="140"/>
      <c r="AB112" s="140"/>
      <c r="AE112" s="140"/>
      <c r="AF112" s="140"/>
    </row>
    <row r="113" spans="1:32" s="138" customFormat="1" x14ac:dyDescent="0.25">
      <c r="A113" s="137"/>
      <c r="C113" s="137"/>
      <c r="K113" s="137"/>
      <c r="N113" s="139"/>
      <c r="Y113" s="140"/>
      <c r="AB113" s="140"/>
      <c r="AE113" s="140"/>
      <c r="AF113" s="140"/>
    </row>
    <row r="114" spans="1:32" s="138" customFormat="1" x14ac:dyDescent="0.25">
      <c r="A114" s="137"/>
      <c r="C114" s="137"/>
      <c r="K114" s="137"/>
      <c r="N114" s="139"/>
      <c r="Y114" s="140"/>
      <c r="AB114" s="140"/>
      <c r="AE114" s="140"/>
      <c r="AF114" s="140"/>
    </row>
    <row r="115" spans="1:32" s="138" customFormat="1" x14ac:dyDescent="0.25">
      <c r="A115" s="137"/>
      <c r="C115" s="137"/>
      <c r="K115" s="137"/>
      <c r="N115" s="139"/>
      <c r="Y115" s="140"/>
      <c r="AB115" s="140"/>
      <c r="AE115" s="140"/>
      <c r="AF115" s="140"/>
    </row>
    <row r="116" spans="1:32" s="138" customFormat="1" x14ac:dyDescent="0.25">
      <c r="A116" s="137"/>
      <c r="C116" s="137"/>
      <c r="K116" s="137"/>
      <c r="N116" s="139"/>
      <c r="Y116" s="140"/>
      <c r="AB116" s="140"/>
      <c r="AE116" s="140"/>
      <c r="AF116" s="140"/>
    </row>
    <row r="117" spans="1:32" s="138" customFormat="1" x14ac:dyDescent="0.25">
      <c r="A117" s="137"/>
      <c r="C117" s="137"/>
      <c r="K117" s="137"/>
      <c r="N117" s="139"/>
      <c r="Y117" s="140"/>
      <c r="AB117" s="140"/>
      <c r="AE117" s="140"/>
      <c r="AF117" s="140"/>
    </row>
    <row r="118" spans="1:32" s="138" customFormat="1" x14ac:dyDescent="0.25">
      <c r="A118" s="137"/>
      <c r="C118" s="137"/>
      <c r="K118" s="137"/>
      <c r="N118" s="139"/>
      <c r="Y118" s="140"/>
      <c r="AB118" s="140"/>
      <c r="AE118" s="140"/>
      <c r="AF118" s="140"/>
    </row>
    <row r="119" spans="1:32" s="138" customFormat="1" x14ac:dyDescent="0.25">
      <c r="A119" s="137"/>
      <c r="C119" s="137"/>
      <c r="K119" s="137"/>
      <c r="N119" s="139"/>
      <c r="Y119" s="140"/>
      <c r="AB119" s="140"/>
      <c r="AE119" s="140"/>
      <c r="AF119" s="140"/>
    </row>
    <row r="120" spans="1:32" s="138" customFormat="1" x14ac:dyDescent="0.25">
      <c r="A120" s="137"/>
      <c r="C120" s="137"/>
      <c r="K120" s="137"/>
      <c r="N120" s="139"/>
      <c r="Y120" s="140"/>
      <c r="AB120" s="140"/>
      <c r="AE120" s="140"/>
      <c r="AF120" s="140"/>
    </row>
    <row r="121" spans="1:32" s="138" customFormat="1" x14ac:dyDescent="0.25">
      <c r="A121" s="137"/>
      <c r="C121" s="137"/>
      <c r="K121" s="137"/>
      <c r="N121" s="139"/>
      <c r="Y121" s="140"/>
      <c r="AB121" s="140"/>
      <c r="AE121" s="140"/>
      <c r="AF121" s="140"/>
    </row>
    <row r="122" spans="1:32" s="138" customFormat="1" x14ac:dyDescent="0.25">
      <c r="A122" s="137"/>
      <c r="C122" s="137"/>
      <c r="K122" s="137"/>
      <c r="N122" s="139"/>
      <c r="Y122" s="140"/>
      <c r="AB122" s="140"/>
      <c r="AE122" s="140"/>
      <c r="AF122" s="140"/>
    </row>
    <row r="123" spans="1:32" s="138" customFormat="1" x14ac:dyDescent="0.25">
      <c r="A123" s="137"/>
      <c r="C123" s="137"/>
      <c r="K123" s="137"/>
      <c r="N123" s="139"/>
      <c r="Y123" s="140"/>
      <c r="AB123" s="140"/>
      <c r="AE123" s="140"/>
      <c r="AF123" s="140"/>
    </row>
    <row r="124" spans="1:32" s="138" customFormat="1" x14ac:dyDescent="0.25">
      <c r="A124" s="137"/>
      <c r="C124" s="137"/>
      <c r="K124" s="137"/>
      <c r="N124" s="139"/>
      <c r="Y124" s="140"/>
      <c r="AB124" s="140"/>
      <c r="AE124" s="140"/>
      <c r="AF124" s="140"/>
    </row>
    <row r="125" spans="1:32" s="138" customFormat="1" x14ac:dyDescent="0.25">
      <c r="A125" s="137"/>
      <c r="C125" s="137"/>
      <c r="K125" s="137"/>
      <c r="N125" s="139"/>
      <c r="Y125" s="140"/>
      <c r="AB125" s="140"/>
      <c r="AE125" s="140"/>
      <c r="AF125" s="140"/>
    </row>
    <row r="126" spans="1:32" s="138" customFormat="1" x14ac:dyDescent="0.25">
      <c r="A126" s="137"/>
      <c r="C126" s="137"/>
      <c r="K126" s="137"/>
      <c r="N126" s="139"/>
      <c r="Y126" s="140"/>
      <c r="AB126" s="140"/>
      <c r="AE126" s="140"/>
      <c r="AF126" s="140"/>
    </row>
    <row r="127" spans="1:32" s="138" customFormat="1" x14ac:dyDescent="0.25">
      <c r="A127" s="137"/>
      <c r="C127" s="137"/>
      <c r="K127" s="137"/>
      <c r="N127" s="139"/>
      <c r="Y127" s="140"/>
      <c r="AB127" s="140"/>
      <c r="AE127" s="140"/>
      <c r="AF127" s="140"/>
    </row>
    <row r="128" spans="1:32" s="138" customFormat="1" x14ac:dyDescent="0.25">
      <c r="A128" s="137"/>
      <c r="C128" s="137"/>
      <c r="K128" s="137"/>
      <c r="N128" s="139"/>
      <c r="Y128" s="140"/>
      <c r="AB128" s="140"/>
      <c r="AE128" s="140"/>
      <c r="AF128" s="140"/>
    </row>
    <row r="129" spans="1:32" s="138" customFormat="1" x14ac:dyDescent="0.25">
      <c r="A129" s="137"/>
      <c r="C129" s="137"/>
      <c r="K129" s="137"/>
      <c r="N129" s="139"/>
      <c r="Y129" s="140"/>
      <c r="AB129" s="140"/>
      <c r="AE129" s="140"/>
      <c r="AF129" s="140"/>
    </row>
    <row r="130" spans="1:32" s="138" customFormat="1" x14ac:dyDescent="0.25">
      <c r="A130" s="137"/>
      <c r="C130" s="137"/>
      <c r="K130" s="137"/>
      <c r="N130" s="139"/>
      <c r="Y130" s="140"/>
      <c r="AB130" s="140"/>
      <c r="AE130" s="140"/>
      <c r="AF130" s="140"/>
    </row>
    <row r="131" spans="1:32" s="138" customFormat="1" x14ac:dyDescent="0.25">
      <c r="A131" s="137"/>
      <c r="C131" s="137"/>
      <c r="K131" s="137"/>
      <c r="N131" s="139"/>
      <c r="Y131" s="140"/>
      <c r="AB131" s="140"/>
      <c r="AE131" s="140"/>
      <c r="AF131" s="140"/>
    </row>
    <row r="132" spans="1:32" s="138" customFormat="1" x14ac:dyDescent="0.25">
      <c r="A132" s="137"/>
      <c r="C132" s="137"/>
      <c r="K132" s="137"/>
      <c r="N132" s="139"/>
      <c r="Y132" s="140"/>
      <c r="AB132" s="140"/>
      <c r="AE132" s="140"/>
      <c r="AF132" s="140"/>
    </row>
    <row r="133" spans="1:32" s="138" customFormat="1" x14ac:dyDescent="0.25">
      <c r="A133" s="137"/>
      <c r="C133" s="137"/>
      <c r="K133" s="137"/>
      <c r="N133" s="139"/>
      <c r="Y133" s="140"/>
      <c r="AB133" s="140"/>
      <c r="AE133" s="140"/>
      <c r="AF133" s="140"/>
    </row>
    <row r="134" spans="1:32" s="138" customFormat="1" x14ac:dyDescent="0.25">
      <c r="A134" s="137"/>
      <c r="C134" s="137"/>
      <c r="K134" s="137"/>
      <c r="N134" s="139"/>
      <c r="Y134" s="140"/>
      <c r="AB134" s="140"/>
      <c r="AE134" s="140"/>
      <c r="AF134" s="140"/>
    </row>
    <row r="135" spans="1:32" s="138" customFormat="1" x14ac:dyDescent="0.25">
      <c r="A135" s="137"/>
      <c r="C135" s="137"/>
      <c r="K135" s="137"/>
      <c r="N135" s="139"/>
      <c r="Y135" s="140"/>
      <c r="AB135" s="140"/>
      <c r="AE135" s="140"/>
      <c r="AF135" s="140"/>
    </row>
    <row r="136" spans="1:32" s="138" customFormat="1" x14ac:dyDescent="0.25">
      <c r="A136" s="137"/>
      <c r="C136" s="137"/>
      <c r="K136" s="137"/>
      <c r="N136" s="139"/>
      <c r="Y136" s="140"/>
      <c r="AB136" s="140"/>
      <c r="AE136" s="140"/>
      <c r="AF136" s="140"/>
    </row>
    <row r="137" spans="1:32" s="138" customFormat="1" x14ac:dyDescent="0.25">
      <c r="A137" s="137"/>
      <c r="C137" s="137"/>
      <c r="K137" s="137"/>
      <c r="N137" s="139"/>
      <c r="Y137" s="140"/>
      <c r="AB137" s="140"/>
      <c r="AE137" s="140"/>
      <c r="AF137" s="140"/>
    </row>
    <row r="138" spans="1:32" s="138" customFormat="1" x14ac:dyDescent="0.25">
      <c r="A138" s="137"/>
      <c r="C138" s="137"/>
      <c r="K138" s="137"/>
      <c r="N138" s="139"/>
      <c r="Y138" s="140"/>
      <c r="AB138" s="140"/>
      <c r="AE138" s="140"/>
      <c r="AF138" s="140"/>
    </row>
    <row r="139" spans="1:32" s="138" customFormat="1" x14ac:dyDescent="0.25">
      <c r="A139" s="137"/>
      <c r="C139" s="137"/>
      <c r="K139" s="137"/>
      <c r="N139" s="139"/>
      <c r="Y139" s="140"/>
      <c r="AB139" s="140"/>
      <c r="AE139" s="140"/>
      <c r="AF139" s="140"/>
    </row>
    <row r="140" spans="1:32" s="138" customFormat="1" x14ac:dyDescent="0.25">
      <c r="A140" s="137"/>
      <c r="C140" s="137"/>
      <c r="K140" s="137"/>
      <c r="N140" s="139"/>
      <c r="Y140" s="140"/>
      <c r="AB140" s="140"/>
      <c r="AE140" s="140"/>
      <c r="AF140" s="140"/>
    </row>
    <row r="141" spans="1:32" s="138" customFormat="1" x14ac:dyDescent="0.25">
      <c r="A141" s="137"/>
      <c r="C141" s="137"/>
      <c r="K141" s="137"/>
      <c r="N141" s="139"/>
      <c r="Y141" s="140"/>
      <c r="AB141" s="140"/>
      <c r="AE141" s="140"/>
      <c r="AF141" s="140"/>
    </row>
    <row r="142" spans="1:32" s="138" customFormat="1" x14ac:dyDescent="0.25">
      <c r="A142" s="137"/>
      <c r="C142" s="137"/>
      <c r="K142" s="137"/>
      <c r="N142" s="139"/>
      <c r="Y142" s="140"/>
      <c r="AB142" s="140"/>
      <c r="AE142" s="140"/>
      <c r="AF142" s="140"/>
    </row>
    <row r="143" spans="1:32" s="138" customFormat="1" x14ac:dyDescent="0.25">
      <c r="A143" s="137"/>
      <c r="C143" s="137"/>
      <c r="K143" s="137"/>
      <c r="N143" s="139"/>
      <c r="Y143" s="140"/>
      <c r="AB143" s="140"/>
      <c r="AE143" s="140"/>
      <c r="AF143" s="140"/>
    </row>
    <row r="144" spans="1:32" s="138" customFormat="1" x14ac:dyDescent="0.25">
      <c r="A144" s="137"/>
      <c r="C144" s="137"/>
      <c r="K144" s="137"/>
      <c r="N144" s="139"/>
      <c r="Y144" s="140"/>
      <c r="AB144" s="140"/>
      <c r="AE144" s="140"/>
      <c r="AF144" s="140"/>
    </row>
    <row r="145" spans="1:32" s="138" customFormat="1" x14ac:dyDescent="0.25">
      <c r="A145" s="137"/>
      <c r="C145" s="137"/>
      <c r="K145" s="137"/>
      <c r="N145" s="139"/>
      <c r="Y145" s="140"/>
      <c r="AB145" s="140"/>
      <c r="AE145" s="140"/>
      <c r="AF145" s="140"/>
    </row>
    <row r="146" spans="1:32" s="138" customFormat="1" x14ac:dyDescent="0.25">
      <c r="A146" s="137"/>
      <c r="C146" s="137"/>
      <c r="K146" s="137"/>
      <c r="N146" s="139"/>
      <c r="Y146" s="140"/>
      <c r="AB146" s="140"/>
      <c r="AE146" s="140"/>
      <c r="AF146" s="140"/>
    </row>
    <row r="147" spans="1:32" s="138" customFormat="1" x14ac:dyDescent="0.25">
      <c r="A147" s="137"/>
      <c r="C147" s="137"/>
      <c r="K147" s="137"/>
      <c r="N147" s="139"/>
      <c r="Y147" s="140"/>
      <c r="AB147" s="140"/>
      <c r="AE147" s="140"/>
      <c r="AF147" s="140"/>
    </row>
    <row r="148" spans="1:32" s="138" customFormat="1" x14ac:dyDescent="0.25">
      <c r="A148" s="137"/>
      <c r="C148" s="137"/>
      <c r="K148" s="137"/>
      <c r="N148" s="139"/>
      <c r="Y148" s="140"/>
      <c r="AB148" s="140"/>
      <c r="AE148" s="140"/>
      <c r="AF148" s="140"/>
    </row>
    <row r="149" spans="1:32" s="138" customFormat="1" x14ac:dyDescent="0.25">
      <c r="A149" s="137"/>
      <c r="C149" s="137"/>
      <c r="K149" s="137"/>
      <c r="N149" s="139"/>
      <c r="Y149" s="140"/>
      <c r="AB149" s="140"/>
      <c r="AE149" s="140"/>
      <c r="AF149" s="140"/>
    </row>
    <row r="150" spans="1:32" s="138" customFormat="1" x14ac:dyDescent="0.25">
      <c r="A150" s="137"/>
      <c r="C150" s="137"/>
      <c r="K150" s="137"/>
      <c r="N150" s="139"/>
      <c r="Y150" s="140"/>
      <c r="AB150" s="140"/>
      <c r="AE150" s="140"/>
      <c r="AF150" s="140"/>
    </row>
    <row r="151" spans="1:32" s="138" customFormat="1" x14ac:dyDescent="0.25">
      <c r="A151" s="137"/>
      <c r="C151" s="137"/>
      <c r="K151" s="137"/>
      <c r="N151" s="139"/>
      <c r="Y151" s="140"/>
      <c r="AB151" s="140"/>
      <c r="AE151" s="140"/>
      <c r="AF151" s="140"/>
    </row>
    <row r="152" spans="1:32" s="138" customFormat="1" x14ac:dyDescent="0.25">
      <c r="A152" s="137"/>
      <c r="C152" s="137"/>
      <c r="K152" s="137"/>
      <c r="N152" s="139"/>
      <c r="Y152" s="140"/>
      <c r="AB152" s="140"/>
      <c r="AE152" s="140"/>
      <c r="AF152" s="140"/>
    </row>
    <row r="153" spans="1:32" s="138" customFormat="1" x14ac:dyDescent="0.25">
      <c r="A153" s="137"/>
      <c r="C153" s="137"/>
      <c r="K153" s="137"/>
      <c r="N153" s="139"/>
      <c r="Y153" s="140"/>
      <c r="AB153" s="140"/>
      <c r="AE153" s="140"/>
      <c r="AF153" s="140"/>
    </row>
    <row r="154" spans="1:32" s="138" customFormat="1" x14ac:dyDescent="0.25">
      <c r="A154" s="137"/>
      <c r="C154" s="137"/>
      <c r="K154" s="137"/>
      <c r="N154" s="139"/>
      <c r="Y154" s="140"/>
      <c r="AB154" s="140"/>
      <c r="AE154" s="140"/>
      <c r="AF154" s="140"/>
    </row>
    <row r="155" spans="1:32" s="138" customFormat="1" x14ac:dyDescent="0.25">
      <c r="A155" s="137"/>
      <c r="C155" s="137"/>
      <c r="K155" s="137"/>
      <c r="N155" s="139"/>
      <c r="Y155" s="140"/>
      <c r="AB155" s="140"/>
      <c r="AE155" s="140"/>
      <c r="AF155" s="140"/>
    </row>
    <row r="156" spans="1:32" s="138" customFormat="1" x14ac:dyDescent="0.25">
      <c r="A156" s="137"/>
      <c r="C156" s="137"/>
      <c r="K156" s="137"/>
      <c r="N156" s="139"/>
      <c r="Y156" s="140"/>
      <c r="AB156" s="140"/>
      <c r="AE156" s="140"/>
      <c r="AF156" s="140"/>
    </row>
    <row r="157" spans="1:32" s="138" customFormat="1" x14ac:dyDescent="0.25">
      <c r="A157" s="137"/>
      <c r="C157" s="137"/>
      <c r="K157" s="137"/>
      <c r="N157" s="139"/>
      <c r="Y157" s="140"/>
      <c r="AB157" s="140"/>
      <c r="AE157" s="140"/>
      <c r="AF157" s="140"/>
    </row>
    <row r="158" spans="1:32" s="138" customFormat="1" x14ac:dyDescent="0.25">
      <c r="A158" s="137"/>
      <c r="C158" s="137"/>
      <c r="K158" s="137"/>
      <c r="N158" s="139"/>
      <c r="Y158" s="140"/>
      <c r="AB158" s="140"/>
      <c r="AE158" s="140"/>
      <c r="AF158" s="140"/>
    </row>
    <row r="159" spans="1:32" s="138" customFormat="1" x14ac:dyDescent="0.25">
      <c r="A159" s="137"/>
      <c r="C159" s="137"/>
      <c r="K159" s="137"/>
      <c r="N159" s="139"/>
      <c r="Y159" s="140"/>
      <c r="AB159" s="140"/>
      <c r="AE159" s="140"/>
      <c r="AF159" s="140"/>
    </row>
    <row r="160" spans="1:32" s="138" customFormat="1" x14ac:dyDescent="0.25">
      <c r="A160" s="137"/>
      <c r="C160" s="137"/>
      <c r="K160" s="137"/>
      <c r="N160" s="139"/>
      <c r="Y160" s="140"/>
      <c r="AB160" s="140"/>
      <c r="AE160" s="140"/>
      <c r="AF160" s="140"/>
    </row>
    <row r="161" spans="1:32" s="138" customFormat="1" x14ac:dyDescent="0.25">
      <c r="A161" s="137"/>
      <c r="C161" s="137"/>
      <c r="K161" s="137"/>
      <c r="N161" s="139"/>
      <c r="Y161" s="140"/>
      <c r="AB161" s="140"/>
      <c r="AE161" s="140"/>
      <c r="AF161" s="140"/>
    </row>
    <row r="162" spans="1:32" s="138" customFormat="1" x14ac:dyDescent="0.25">
      <c r="A162" s="137"/>
      <c r="C162" s="137"/>
      <c r="K162" s="137"/>
      <c r="N162" s="139"/>
      <c r="Y162" s="140"/>
      <c r="AB162" s="140"/>
      <c r="AE162" s="140"/>
      <c r="AF162" s="140"/>
    </row>
    <row r="163" spans="1:32" s="138" customFormat="1" x14ac:dyDescent="0.25">
      <c r="A163" s="137"/>
      <c r="C163" s="137"/>
      <c r="K163" s="137"/>
      <c r="N163" s="139"/>
      <c r="Y163" s="140"/>
      <c r="AB163" s="140"/>
      <c r="AE163" s="140"/>
      <c r="AF163" s="140"/>
    </row>
    <row r="164" spans="1:32" s="138" customFormat="1" x14ac:dyDescent="0.25">
      <c r="A164" s="137"/>
      <c r="C164" s="137"/>
      <c r="K164" s="137"/>
      <c r="N164" s="139"/>
      <c r="Y164" s="140"/>
      <c r="AB164" s="140"/>
      <c r="AE164" s="140"/>
      <c r="AF164" s="140"/>
    </row>
    <row r="165" spans="1:32" s="138" customFormat="1" x14ac:dyDescent="0.25">
      <c r="A165" s="137"/>
      <c r="C165" s="137"/>
      <c r="K165" s="137"/>
      <c r="N165" s="139"/>
      <c r="Y165" s="140"/>
      <c r="AB165" s="140"/>
      <c r="AE165" s="140"/>
      <c r="AF165" s="140"/>
    </row>
    <row r="166" spans="1:32" s="138" customFormat="1" x14ac:dyDescent="0.25">
      <c r="A166" s="137"/>
      <c r="C166" s="137"/>
      <c r="K166" s="137"/>
      <c r="N166" s="139"/>
      <c r="Y166" s="140"/>
      <c r="AB166" s="140"/>
      <c r="AE166" s="140"/>
      <c r="AF166" s="140"/>
    </row>
    <row r="167" spans="1:32" s="138" customFormat="1" x14ac:dyDescent="0.25">
      <c r="A167" s="137"/>
      <c r="C167" s="137"/>
      <c r="K167" s="137"/>
      <c r="N167" s="139"/>
      <c r="Y167" s="140"/>
      <c r="AB167" s="140"/>
      <c r="AE167" s="140"/>
      <c r="AF167" s="140"/>
    </row>
    <row r="168" spans="1:32" s="138" customFormat="1" x14ac:dyDescent="0.25">
      <c r="A168" s="137"/>
      <c r="C168" s="137"/>
      <c r="K168" s="137"/>
      <c r="N168" s="139"/>
      <c r="Y168" s="140"/>
      <c r="AB168" s="140"/>
      <c r="AE168" s="140"/>
      <c r="AF168" s="140"/>
    </row>
    <row r="169" spans="1:32" s="138" customFormat="1" x14ac:dyDescent="0.25">
      <c r="A169" s="137"/>
      <c r="C169" s="137"/>
      <c r="K169" s="137"/>
      <c r="N169" s="139"/>
      <c r="Y169" s="140"/>
      <c r="AB169" s="140"/>
      <c r="AE169" s="140"/>
      <c r="AF169" s="140"/>
    </row>
    <row r="170" spans="1:32" s="138" customFormat="1" x14ac:dyDescent="0.25">
      <c r="A170" s="137"/>
      <c r="C170" s="137"/>
      <c r="K170" s="137"/>
      <c r="N170" s="139"/>
      <c r="Y170" s="140"/>
      <c r="AB170" s="140"/>
      <c r="AE170" s="140"/>
      <c r="AF170" s="140"/>
    </row>
    <row r="171" spans="1:32" s="138" customFormat="1" x14ac:dyDescent="0.25">
      <c r="A171" s="137"/>
      <c r="C171" s="137"/>
      <c r="K171" s="137"/>
      <c r="N171" s="139"/>
      <c r="Y171" s="140"/>
      <c r="AB171" s="140"/>
      <c r="AE171" s="140"/>
      <c r="AF171" s="140"/>
    </row>
    <row r="172" spans="1:32" s="138" customFormat="1" x14ac:dyDescent="0.25">
      <c r="A172" s="137"/>
      <c r="C172" s="137"/>
      <c r="K172" s="137"/>
      <c r="N172" s="139"/>
      <c r="Y172" s="140"/>
      <c r="AB172" s="140"/>
      <c r="AE172" s="140"/>
      <c r="AF172" s="140"/>
    </row>
    <row r="173" spans="1:32" s="138" customFormat="1" x14ac:dyDescent="0.25">
      <c r="A173" s="137"/>
      <c r="C173" s="137"/>
      <c r="K173" s="137"/>
      <c r="N173" s="139"/>
      <c r="Y173" s="140"/>
      <c r="AB173" s="140"/>
      <c r="AE173" s="140"/>
      <c r="AF173" s="140"/>
    </row>
    <row r="174" spans="1:32" s="138" customFormat="1" x14ac:dyDescent="0.25">
      <c r="A174" s="137"/>
      <c r="C174" s="137"/>
      <c r="K174" s="137"/>
      <c r="N174" s="139"/>
      <c r="Y174" s="140"/>
      <c r="AB174" s="140"/>
      <c r="AE174" s="140"/>
      <c r="AF174" s="140"/>
    </row>
    <row r="175" spans="1:32" s="138" customFormat="1" x14ac:dyDescent="0.25">
      <c r="A175" s="137"/>
      <c r="C175" s="137"/>
      <c r="K175" s="137"/>
      <c r="N175" s="139"/>
      <c r="Y175" s="140"/>
      <c r="AB175" s="140"/>
      <c r="AE175" s="140"/>
      <c r="AF175" s="140"/>
    </row>
    <row r="176" spans="1:32" s="138" customFormat="1" x14ac:dyDescent="0.25">
      <c r="A176" s="137"/>
      <c r="C176" s="137"/>
      <c r="K176" s="137"/>
      <c r="N176" s="139"/>
      <c r="Y176" s="140"/>
      <c r="AB176" s="140"/>
      <c r="AE176" s="140"/>
      <c r="AF176" s="140"/>
    </row>
    <row r="177" spans="1:32" s="138" customFormat="1" x14ac:dyDescent="0.25">
      <c r="A177" s="137"/>
      <c r="C177" s="137"/>
      <c r="K177" s="137"/>
      <c r="N177" s="139"/>
      <c r="Y177" s="140"/>
      <c r="AB177" s="140"/>
      <c r="AE177" s="140"/>
      <c r="AF177" s="140"/>
    </row>
    <row r="178" spans="1:32" s="138" customFormat="1" x14ac:dyDescent="0.25">
      <c r="A178" s="137"/>
      <c r="C178" s="137"/>
      <c r="K178" s="137"/>
      <c r="N178" s="139"/>
      <c r="Y178" s="140"/>
      <c r="AB178" s="140"/>
      <c r="AE178" s="140"/>
      <c r="AF178" s="140"/>
    </row>
    <row r="179" spans="1:32" s="138" customFormat="1" x14ac:dyDescent="0.25">
      <c r="A179" s="137"/>
      <c r="C179" s="137"/>
      <c r="K179" s="137"/>
      <c r="N179" s="139"/>
      <c r="Y179" s="140"/>
      <c r="AB179" s="140"/>
      <c r="AE179" s="140"/>
      <c r="AF179" s="140"/>
    </row>
    <row r="180" spans="1:32" s="138" customFormat="1" x14ac:dyDescent="0.25">
      <c r="A180" s="137"/>
      <c r="C180" s="137"/>
      <c r="K180" s="137"/>
      <c r="N180" s="139"/>
      <c r="Y180" s="140"/>
      <c r="AB180" s="140"/>
      <c r="AE180" s="140"/>
      <c r="AF180" s="140"/>
    </row>
    <row r="181" spans="1:32" s="138" customFormat="1" x14ac:dyDescent="0.25">
      <c r="A181" s="137"/>
      <c r="C181" s="137"/>
      <c r="K181" s="137"/>
      <c r="N181" s="139"/>
      <c r="Y181" s="140"/>
      <c r="AB181" s="140"/>
      <c r="AE181" s="140"/>
      <c r="AF181" s="140"/>
    </row>
    <row r="182" spans="1:32" s="138" customFormat="1" x14ac:dyDescent="0.25">
      <c r="A182" s="137"/>
      <c r="C182" s="137"/>
      <c r="K182" s="137"/>
      <c r="N182" s="139"/>
      <c r="Y182" s="140"/>
      <c r="AB182" s="140"/>
      <c r="AE182" s="140"/>
      <c r="AF182" s="140"/>
    </row>
    <row r="183" spans="1:32" s="138" customFormat="1" x14ac:dyDescent="0.25">
      <c r="A183" s="137"/>
      <c r="C183" s="137"/>
      <c r="K183" s="137"/>
      <c r="N183" s="139"/>
      <c r="Y183" s="140"/>
      <c r="AB183" s="140"/>
      <c r="AE183" s="140"/>
      <c r="AF183" s="140"/>
    </row>
    <row r="184" spans="1:32" s="138" customFormat="1" x14ac:dyDescent="0.25">
      <c r="A184" s="137"/>
      <c r="C184" s="137"/>
      <c r="K184" s="137"/>
      <c r="N184" s="139"/>
      <c r="Y184" s="140"/>
      <c r="AB184" s="140"/>
      <c r="AE184" s="140"/>
      <c r="AF184" s="140"/>
    </row>
    <row r="185" spans="1:32" s="138" customFormat="1" x14ac:dyDescent="0.25">
      <c r="A185" s="137"/>
      <c r="C185" s="137"/>
      <c r="K185" s="137"/>
      <c r="N185" s="139"/>
      <c r="Y185" s="140"/>
      <c r="AB185" s="140"/>
      <c r="AE185" s="140"/>
      <c r="AF185" s="140"/>
    </row>
    <row r="186" spans="1:32" s="138" customFormat="1" x14ac:dyDescent="0.25">
      <c r="A186" s="137"/>
      <c r="C186" s="137"/>
      <c r="K186" s="137"/>
      <c r="N186" s="139"/>
      <c r="Y186" s="140"/>
      <c r="AB186" s="140"/>
      <c r="AE186" s="140"/>
      <c r="AF186" s="140"/>
    </row>
    <row r="187" spans="1:32" s="138" customFormat="1" x14ac:dyDescent="0.25">
      <c r="A187" s="137"/>
      <c r="C187" s="137"/>
      <c r="K187" s="137"/>
      <c r="N187" s="139"/>
      <c r="Y187" s="140"/>
      <c r="AB187" s="140"/>
      <c r="AE187" s="140"/>
      <c r="AF187" s="140"/>
    </row>
    <row r="188" spans="1:32" s="138" customFormat="1" x14ac:dyDescent="0.25">
      <c r="A188" s="137"/>
      <c r="C188" s="137"/>
      <c r="K188" s="137"/>
      <c r="N188" s="139"/>
      <c r="Y188" s="140"/>
      <c r="AB188" s="140"/>
      <c r="AE188" s="140"/>
      <c r="AF188" s="140"/>
    </row>
    <row r="189" spans="1:32" s="138" customFormat="1" x14ac:dyDescent="0.25">
      <c r="A189" s="137"/>
      <c r="C189" s="137"/>
      <c r="K189" s="137"/>
      <c r="N189" s="139"/>
      <c r="Y189" s="140"/>
      <c r="AB189" s="140"/>
      <c r="AE189" s="140"/>
      <c r="AF189" s="140"/>
    </row>
    <row r="190" spans="1:32" s="138" customFormat="1" x14ac:dyDescent="0.25">
      <c r="A190" s="137"/>
      <c r="C190" s="137"/>
      <c r="K190" s="137"/>
      <c r="N190" s="139"/>
      <c r="Y190" s="140"/>
      <c r="AB190" s="140"/>
      <c r="AE190" s="140"/>
      <c r="AF190" s="140"/>
    </row>
    <row r="191" spans="1:32" s="138" customFormat="1" x14ac:dyDescent="0.25">
      <c r="A191" s="137"/>
      <c r="C191" s="137"/>
      <c r="K191" s="137"/>
      <c r="N191" s="139"/>
      <c r="Y191" s="140"/>
      <c r="AB191" s="140"/>
      <c r="AE191" s="140"/>
      <c r="AF191" s="140"/>
    </row>
    <row r="192" spans="1:32" s="138" customFormat="1" x14ac:dyDescent="0.25">
      <c r="A192" s="137"/>
      <c r="C192" s="137"/>
      <c r="K192" s="137"/>
      <c r="N192" s="139"/>
      <c r="Y192" s="140"/>
      <c r="AB192" s="140"/>
      <c r="AE192" s="140"/>
      <c r="AF192" s="140"/>
    </row>
    <row r="193" spans="1:32" s="138" customFormat="1" x14ac:dyDescent="0.25">
      <c r="A193" s="137"/>
      <c r="C193" s="137"/>
      <c r="K193" s="137"/>
      <c r="N193" s="139"/>
      <c r="Y193" s="140"/>
      <c r="AB193" s="140"/>
      <c r="AE193" s="140"/>
      <c r="AF193" s="140"/>
    </row>
    <row r="194" spans="1:32" s="138" customFormat="1" x14ac:dyDescent="0.25">
      <c r="A194" s="137"/>
      <c r="C194" s="137"/>
      <c r="K194" s="137"/>
      <c r="N194" s="139"/>
      <c r="Y194" s="140"/>
      <c r="AB194" s="140"/>
      <c r="AE194" s="140"/>
      <c r="AF194" s="140"/>
    </row>
    <row r="195" spans="1:32" s="138" customFormat="1" x14ac:dyDescent="0.25">
      <c r="A195" s="137"/>
      <c r="C195" s="137"/>
      <c r="K195" s="137"/>
      <c r="N195" s="139"/>
      <c r="Y195" s="140"/>
      <c r="AB195" s="140"/>
      <c r="AE195" s="140"/>
      <c r="AF195" s="140"/>
    </row>
    <row r="196" spans="1:32" s="138" customFormat="1" x14ac:dyDescent="0.25">
      <c r="A196" s="137"/>
      <c r="C196" s="137"/>
      <c r="K196" s="137"/>
      <c r="N196" s="139"/>
      <c r="Y196" s="140"/>
      <c r="AB196" s="140"/>
      <c r="AE196" s="140"/>
      <c r="AF196" s="140"/>
    </row>
    <row r="197" spans="1:32" s="138" customFormat="1" x14ac:dyDescent="0.25">
      <c r="A197" s="137"/>
      <c r="C197" s="137"/>
      <c r="K197" s="137"/>
      <c r="N197" s="139"/>
      <c r="Y197" s="140"/>
      <c r="AB197" s="140"/>
      <c r="AE197" s="140"/>
      <c r="AF197" s="140"/>
    </row>
    <row r="198" spans="1:32" s="138" customFormat="1" x14ac:dyDescent="0.25">
      <c r="A198" s="137"/>
      <c r="C198" s="137"/>
      <c r="K198" s="137"/>
      <c r="N198" s="139"/>
      <c r="Y198" s="140"/>
      <c r="AB198" s="140"/>
      <c r="AE198" s="140"/>
      <c r="AF198" s="140"/>
    </row>
    <row r="199" spans="1:32" s="138" customFormat="1" x14ac:dyDescent="0.25">
      <c r="A199" s="137"/>
      <c r="C199" s="137"/>
      <c r="K199" s="137"/>
      <c r="N199" s="139"/>
      <c r="Y199" s="140"/>
      <c r="AB199" s="140"/>
      <c r="AE199" s="140"/>
      <c r="AF199" s="140"/>
    </row>
    <row r="200" spans="1:32" s="138" customFormat="1" x14ac:dyDescent="0.25">
      <c r="A200" s="137"/>
      <c r="C200" s="137"/>
      <c r="K200" s="137"/>
      <c r="N200" s="139"/>
      <c r="Y200" s="140"/>
      <c r="AB200" s="140"/>
      <c r="AE200" s="140"/>
      <c r="AF200" s="140"/>
    </row>
    <row r="201" spans="1:32" s="138" customFormat="1" x14ac:dyDescent="0.25">
      <c r="A201" s="137"/>
      <c r="C201" s="137"/>
      <c r="K201" s="137"/>
      <c r="N201" s="139"/>
      <c r="Y201" s="140"/>
      <c r="AB201" s="140"/>
      <c r="AE201" s="140"/>
      <c r="AF201" s="140"/>
    </row>
    <row r="202" spans="1:32" s="138" customFormat="1" x14ac:dyDescent="0.25">
      <c r="A202" s="137"/>
      <c r="C202" s="137"/>
      <c r="K202" s="137"/>
      <c r="N202" s="139"/>
      <c r="Y202" s="140"/>
      <c r="AB202" s="140"/>
      <c r="AE202" s="140"/>
      <c r="AF202" s="140"/>
    </row>
    <row r="203" spans="1:32" s="138" customFormat="1" x14ac:dyDescent="0.25">
      <c r="A203" s="137"/>
      <c r="C203" s="137"/>
      <c r="K203" s="137"/>
      <c r="N203" s="139"/>
      <c r="Y203" s="140"/>
      <c r="AB203" s="140"/>
      <c r="AE203" s="140"/>
      <c r="AF203" s="140"/>
    </row>
    <row r="204" spans="1:32" s="138" customFormat="1" x14ac:dyDescent="0.25">
      <c r="A204" s="137"/>
      <c r="C204" s="137"/>
      <c r="K204" s="137"/>
      <c r="N204" s="139"/>
      <c r="Y204" s="140"/>
      <c r="AB204" s="140"/>
      <c r="AE204" s="140"/>
      <c r="AF204" s="140"/>
    </row>
    <row r="205" spans="1:32" s="138" customFormat="1" x14ac:dyDescent="0.25">
      <c r="A205" s="137"/>
      <c r="C205" s="137"/>
      <c r="K205" s="137"/>
      <c r="N205" s="139"/>
      <c r="Y205" s="140"/>
      <c r="AB205" s="140"/>
      <c r="AE205" s="140"/>
      <c r="AF205" s="140"/>
    </row>
    <row r="206" spans="1:32" s="138" customFormat="1" x14ac:dyDescent="0.25">
      <c r="A206" s="137"/>
      <c r="C206" s="137"/>
      <c r="K206" s="137"/>
      <c r="N206" s="139"/>
      <c r="Y206" s="140"/>
      <c r="AB206" s="140"/>
      <c r="AE206" s="140"/>
      <c r="AF206" s="140"/>
    </row>
    <row r="207" spans="1:32" s="138" customFormat="1" x14ac:dyDescent="0.25">
      <c r="A207" s="137"/>
      <c r="C207" s="137"/>
      <c r="K207" s="137"/>
      <c r="N207" s="139"/>
      <c r="Y207" s="140"/>
      <c r="AB207" s="140"/>
      <c r="AE207" s="140"/>
      <c r="AF207" s="140"/>
    </row>
    <row r="208" spans="1:32" s="138" customFormat="1" x14ac:dyDescent="0.25">
      <c r="A208" s="137"/>
      <c r="C208" s="137"/>
      <c r="K208" s="137"/>
      <c r="N208" s="139"/>
      <c r="Y208" s="140"/>
      <c r="AB208" s="140"/>
      <c r="AE208" s="140"/>
      <c r="AF208" s="140"/>
    </row>
    <row r="209" spans="1:32" s="138" customFormat="1" x14ac:dyDescent="0.25">
      <c r="A209" s="137"/>
      <c r="C209" s="137"/>
      <c r="K209" s="137"/>
      <c r="N209" s="139"/>
      <c r="Y209" s="140"/>
      <c r="AB209" s="140"/>
      <c r="AE209" s="140"/>
      <c r="AF209" s="140"/>
    </row>
    <row r="210" spans="1:32" s="138" customFormat="1" x14ac:dyDescent="0.25">
      <c r="A210" s="137"/>
      <c r="C210" s="137"/>
      <c r="K210" s="137"/>
      <c r="N210" s="139"/>
      <c r="Y210" s="140"/>
      <c r="AB210" s="140"/>
      <c r="AE210" s="140"/>
      <c r="AF210" s="140"/>
    </row>
    <row r="211" spans="1:32" s="138" customFormat="1" x14ac:dyDescent="0.25">
      <c r="A211" s="137"/>
      <c r="C211" s="137"/>
      <c r="K211" s="137"/>
      <c r="N211" s="139"/>
      <c r="Y211" s="140"/>
      <c r="AB211" s="140"/>
      <c r="AE211" s="140"/>
      <c r="AF211" s="140"/>
    </row>
    <row r="212" spans="1:32" s="138" customFormat="1" x14ac:dyDescent="0.25">
      <c r="A212" s="137"/>
      <c r="C212" s="137"/>
      <c r="K212" s="137"/>
      <c r="N212" s="139"/>
      <c r="Y212" s="140"/>
      <c r="AB212" s="140"/>
      <c r="AE212" s="140"/>
      <c r="AF212" s="140"/>
    </row>
    <row r="213" spans="1:32" s="138" customFormat="1" x14ac:dyDescent="0.25">
      <c r="A213" s="137"/>
      <c r="C213" s="137"/>
      <c r="K213" s="137"/>
      <c r="N213" s="139"/>
      <c r="Y213" s="140"/>
      <c r="AB213" s="140"/>
      <c r="AE213" s="140"/>
      <c r="AF213" s="140"/>
    </row>
    <row r="214" spans="1:32" s="138" customFormat="1" x14ac:dyDescent="0.25">
      <c r="A214" s="137"/>
      <c r="C214" s="137"/>
      <c r="K214" s="137"/>
      <c r="N214" s="139"/>
      <c r="Y214" s="140"/>
      <c r="AB214" s="140"/>
      <c r="AE214" s="140"/>
      <c r="AF214" s="140"/>
    </row>
    <row r="215" spans="1:32" s="138" customFormat="1" x14ac:dyDescent="0.25">
      <c r="A215" s="137"/>
      <c r="C215" s="137"/>
      <c r="K215" s="137"/>
      <c r="N215" s="139"/>
      <c r="Y215" s="140"/>
      <c r="AB215" s="140"/>
      <c r="AE215" s="140"/>
      <c r="AF215" s="140"/>
    </row>
    <row r="216" spans="1:32" s="138" customFormat="1" x14ac:dyDescent="0.25">
      <c r="A216" s="137"/>
      <c r="C216" s="137"/>
      <c r="K216" s="137"/>
      <c r="N216" s="139"/>
      <c r="Y216" s="140"/>
      <c r="AB216" s="140"/>
      <c r="AE216" s="140"/>
      <c r="AF216" s="140"/>
    </row>
    <row r="217" spans="1:32" s="138" customFormat="1" x14ac:dyDescent="0.25">
      <c r="A217" s="137"/>
      <c r="C217" s="137"/>
      <c r="K217" s="137"/>
      <c r="N217" s="139"/>
      <c r="Y217" s="140"/>
      <c r="AB217" s="140"/>
      <c r="AE217" s="140"/>
      <c r="AF217" s="140"/>
    </row>
    <row r="218" spans="1:32" s="138" customFormat="1" x14ac:dyDescent="0.25">
      <c r="A218" s="137"/>
      <c r="C218" s="137"/>
      <c r="K218" s="137"/>
      <c r="N218" s="139"/>
      <c r="Y218" s="140"/>
      <c r="AB218" s="140"/>
      <c r="AE218" s="140"/>
      <c r="AF218" s="140"/>
    </row>
    <row r="219" spans="1:32" s="138" customFormat="1" x14ac:dyDescent="0.25">
      <c r="A219" s="137"/>
      <c r="C219" s="137"/>
      <c r="K219" s="137"/>
      <c r="N219" s="139"/>
      <c r="Y219" s="140"/>
      <c r="AB219" s="140"/>
      <c r="AE219" s="140"/>
      <c r="AF219" s="140"/>
    </row>
    <row r="220" spans="1:32" s="138" customFormat="1" x14ac:dyDescent="0.25">
      <c r="A220" s="137"/>
      <c r="C220" s="137"/>
      <c r="K220" s="137"/>
      <c r="N220" s="139"/>
      <c r="Y220" s="140"/>
      <c r="AB220" s="140"/>
      <c r="AE220" s="140"/>
      <c r="AF220" s="140"/>
    </row>
    <row r="221" spans="1:32" s="138" customFormat="1" x14ac:dyDescent="0.25">
      <c r="A221" s="137"/>
      <c r="C221" s="137"/>
      <c r="K221" s="137"/>
      <c r="N221" s="139"/>
      <c r="Y221" s="140"/>
      <c r="AB221" s="140"/>
      <c r="AE221" s="140"/>
      <c r="AF221" s="140"/>
    </row>
    <row r="222" spans="1:32" s="138" customFormat="1" x14ac:dyDescent="0.25">
      <c r="A222" s="137"/>
      <c r="C222" s="137"/>
      <c r="K222" s="137"/>
      <c r="N222" s="139"/>
      <c r="Y222" s="140"/>
      <c r="AB222" s="140"/>
      <c r="AE222" s="140"/>
      <c r="AF222" s="140"/>
    </row>
    <row r="223" spans="1:32" s="138" customFormat="1" x14ac:dyDescent="0.25">
      <c r="A223" s="137"/>
      <c r="C223" s="137"/>
      <c r="K223" s="137"/>
      <c r="N223" s="139"/>
      <c r="Y223" s="140"/>
      <c r="AB223" s="140"/>
      <c r="AE223" s="140"/>
      <c r="AF223" s="140"/>
    </row>
    <row r="224" spans="1:32" s="138" customFormat="1" x14ac:dyDescent="0.25">
      <c r="A224" s="137"/>
      <c r="C224" s="137"/>
      <c r="K224" s="137"/>
      <c r="N224" s="139"/>
      <c r="Y224" s="140"/>
      <c r="AB224" s="140"/>
      <c r="AE224" s="140"/>
      <c r="AF224" s="140"/>
    </row>
    <row r="225" spans="1:32" s="138" customFormat="1" x14ac:dyDescent="0.25">
      <c r="A225" s="137"/>
      <c r="C225" s="137"/>
      <c r="K225" s="137"/>
      <c r="N225" s="139"/>
      <c r="Y225" s="140"/>
      <c r="AB225" s="140"/>
      <c r="AE225" s="140"/>
      <c r="AF225" s="140"/>
    </row>
    <row r="226" spans="1:32" s="138" customFormat="1" x14ac:dyDescent="0.25">
      <c r="A226" s="137"/>
      <c r="C226" s="137"/>
      <c r="K226" s="137"/>
      <c r="N226" s="139"/>
      <c r="Y226" s="140"/>
      <c r="AB226" s="140"/>
      <c r="AE226" s="140"/>
      <c r="AF226" s="140"/>
    </row>
    <row r="227" spans="1:32" s="138" customFormat="1" x14ac:dyDescent="0.25">
      <c r="A227" s="137"/>
      <c r="C227" s="137"/>
      <c r="K227" s="137"/>
      <c r="N227" s="139"/>
      <c r="Y227" s="140"/>
      <c r="AB227" s="140"/>
      <c r="AE227" s="140"/>
      <c r="AF227" s="140"/>
    </row>
    <row r="228" spans="1:32" s="138" customFormat="1" x14ac:dyDescent="0.25">
      <c r="A228" s="137"/>
      <c r="C228" s="137"/>
      <c r="K228" s="137"/>
      <c r="N228" s="139"/>
      <c r="Y228" s="140"/>
      <c r="AB228" s="140"/>
      <c r="AE228" s="140"/>
      <c r="AF228" s="140"/>
    </row>
    <row r="229" spans="1:32" s="138" customFormat="1" x14ac:dyDescent="0.25">
      <c r="A229" s="137"/>
      <c r="C229" s="137"/>
      <c r="K229" s="137"/>
      <c r="N229" s="139"/>
      <c r="Y229" s="140"/>
      <c r="AB229" s="140"/>
      <c r="AE229" s="140"/>
      <c r="AF229" s="140"/>
    </row>
    <row r="230" spans="1:32" s="138" customFormat="1" x14ac:dyDescent="0.25">
      <c r="A230" s="137"/>
      <c r="C230" s="137"/>
      <c r="K230" s="137"/>
      <c r="N230" s="139"/>
      <c r="Y230" s="140"/>
      <c r="AB230" s="140"/>
      <c r="AE230" s="140"/>
      <c r="AF230" s="140"/>
    </row>
    <row r="231" spans="1:32" s="138" customFormat="1" x14ac:dyDescent="0.25">
      <c r="A231" s="137"/>
      <c r="C231" s="137"/>
      <c r="K231" s="137"/>
      <c r="N231" s="139"/>
      <c r="Y231" s="140"/>
      <c r="AB231" s="140"/>
      <c r="AE231" s="140"/>
      <c r="AF231" s="140"/>
    </row>
    <row r="232" spans="1:32" s="138" customFormat="1" x14ac:dyDescent="0.25">
      <c r="A232" s="137"/>
      <c r="C232" s="137"/>
      <c r="K232" s="137"/>
      <c r="N232" s="139"/>
      <c r="Y232" s="140"/>
      <c r="AB232" s="140"/>
      <c r="AE232" s="140"/>
      <c r="AF232" s="140"/>
    </row>
    <row r="233" spans="1:32" s="138" customFormat="1" x14ac:dyDescent="0.25">
      <c r="A233" s="137"/>
      <c r="C233" s="137"/>
      <c r="K233" s="137"/>
      <c r="N233" s="139"/>
      <c r="Y233" s="140"/>
      <c r="AB233" s="140"/>
      <c r="AE233" s="140"/>
      <c r="AF233" s="140"/>
    </row>
    <row r="234" spans="1:32" s="138" customFormat="1" x14ac:dyDescent="0.25">
      <c r="A234" s="137"/>
      <c r="C234" s="137"/>
      <c r="K234" s="137"/>
      <c r="N234" s="139"/>
      <c r="Y234" s="140"/>
      <c r="AB234" s="140"/>
      <c r="AE234" s="140"/>
      <c r="AF234" s="140"/>
    </row>
    <row r="235" spans="1:32" s="138" customFormat="1" x14ac:dyDescent="0.25">
      <c r="A235" s="137"/>
      <c r="C235" s="137"/>
      <c r="K235" s="137"/>
      <c r="N235" s="139"/>
      <c r="Y235" s="140"/>
      <c r="AB235" s="140"/>
      <c r="AE235" s="140"/>
      <c r="AF235" s="140"/>
    </row>
    <row r="236" spans="1:32" s="138" customFormat="1" x14ac:dyDescent="0.25">
      <c r="A236" s="137"/>
      <c r="C236" s="137"/>
      <c r="K236" s="137"/>
      <c r="N236" s="139"/>
      <c r="Y236" s="140"/>
      <c r="AB236" s="140"/>
      <c r="AE236" s="140"/>
      <c r="AF236" s="140"/>
    </row>
    <row r="237" spans="1:32" s="138" customFormat="1" x14ac:dyDescent="0.25">
      <c r="A237" s="137"/>
      <c r="C237" s="137"/>
      <c r="K237" s="137"/>
      <c r="N237" s="139"/>
      <c r="Y237" s="140"/>
      <c r="AB237" s="140"/>
      <c r="AE237" s="140"/>
      <c r="AF237" s="140"/>
    </row>
    <row r="238" spans="1:32" s="138" customFormat="1" x14ac:dyDescent="0.25">
      <c r="A238" s="137"/>
      <c r="C238" s="137"/>
      <c r="K238" s="137"/>
      <c r="N238" s="139"/>
      <c r="Y238" s="140"/>
      <c r="AB238" s="140"/>
      <c r="AE238" s="140"/>
      <c r="AF238" s="140"/>
    </row>
    <row r="239" spans="1:32" s="138" customFormat="1" x14ac:dyDescent="0.25">
      <c r="A239" s="137"/>
      <c r="C239" s="137"/>
      <c r="K239" s="137"/>
      <c r="N239" s="139"/>
      <c r="Y239" s="140"/>
      <c r="AB239" s="140"/>
      <c r="AE239" s="140"/>
      <c r="AF239" s="140"/>
    </row>
    <row r="240" spans="1:32" s="138" customFormat="1" x14ac:dyDescent="0.25">
      <c r="A240" s="137"/>
      <c r="C240" s="137"/>
      <c r="K240" s="137"/>
      <c r="N240" s="139"/>
      <c r="Y240" s="140"/>
      <c r="AB240" s="140"/>
      <c r="AE240" s="140"/>
      <c r="AF240" s="140"/>
    </row>
    <row r="241" spans="1:32" s="138" customFormat="1" x14ac:dyDescent="0.25">
      <c r="A241" s="137"/>
      <c r="C241" s="137"/>
      <c r="K241" s="137"/>
      <c r="N241" s="139"/>
      <c r="Y241" s="140"/>
      <c r="AB241" s="140"/>
      <c r="AE241" s="140"/>
      <c r="AF241" s="140"/>
    </row>
    <row r="242" spans="1:32" s="138" customFormat="1" x14ac:dyDescent="0.25">
      <c r="A242" s="137"/>
      <c r="C242" s="137"/>
      <c r="K242" s="137"/>
      <c r="N242" s="139"/>
      <c r="Y242" s="140"/>
      <c r="AB242" s="140"/>
      <c r="AE242" s="140"/>
      <c r="AF242" s="140"/>
    </row>
    <row r="243" spans="1:32" s="138" customFormat="1" x14ac:dyDescent="0.25">
      <c r="A243" s="137"/>
      <c r="C243" s="137"/>
      <c r="K243" s="137"/>
      <c r="N243" s="139"/>
      <c r="Y243" s="140"/>
      <c r="AB243" s="140"/>
      <c r="AE243" s="140"/>
      <c r="AF243" s="140"/>
    </row>
    <row r="244" spans="1:32" s="138" customFormat="1" x14ac:dyDescent="0.25">
      <c r="A244" s="137"/>
      <c r="C244" s="137"/>
      <c r="K244" s="137"/>
      <c r="N244" s="139"/>
      <c r="Y244" s="140"/>
      <c r="AB244" s="140"/>
      <c r="AE244" s="140"/>
      <c r="AF244" s="140"/>
    </row>
    <row r="245" spans="1:32" s="138" customFormat="1" x14ac:dyDescent="0.25">
      <c r="A245" s="137"/>
      <c r="C245" s="137"/>
      <c r="K245" s="137"/>
      <c r="N245" s="139"/>
      <c r="Y245" s="140"/>
      <c r="AB245" s="140"/>
      <c r="AE245" s="140"/>
      <c r="AF245" s="140"/>
    </row>
    <row r="246" spans="1:32" s="138" customFormat="1" x14ac:dyDescent="0.25">
      <c r="A246" s="137"/>
      <c r="C246" s="137"/>
      <c r="K246" s="137"/>
      <c r="N246" s="139"/>
      <c r="Y246" s="140"/>
      <c r="AB246" s="140"/>
      <c r="AE246" s="140"/>
      <c r="AF246" s="140"/>
    </row>
    <row r="247" spans="1:32" s="138" customFormat="1" x14ac:dyDescent="0.25">
      <c r="A247" s="137"/>
      <c r="C247" s="137"/>
      <c r="K247" s="137"/>
      <c r="N247" s="139"/>
      <c r="Y247" s="140"/>
      <c r="AB247" s="140"/>
      <c r="AE247" s="140"/>
      <c r="AF247" s="140"/>
    </row>
    <row r="248" spans="1:32" s="138" customFormat="1" x14ac:dyDescent="0.25">
      <c r="A248" s="137"/>
      <c r="C248" s="137"/>
      <c r="K248" s="137"/>
      <c r="N248" s="139"/>
      <c r="Y248" s="140"/>
      <c r="AB248" s="140"/>
      <c r="AE248" s="140"/>
      <c r="AF248" s="140"/>
    </row>
    <row r="249" spans="1:32" s="138" customFormat="1" x14ac:dyDescent="0.25">
      <c r="A249" s="137"/>
      <c r="C249" s="137"/>
      <c r="K249" s="137"/>
      <c r="N249" s="139"/>
      <c r="Y249" s="140"/>
      <c r="AB249" s="140"/>
      <c r="AE249" s="140"/>
      <c r="AF249" s="140"/>
    </row>
    <row r="250" spans="1:32" s="138" customFormat="1" x14ac:dyDescent="0.25">
      <c r="A250" s="137"/>
      <c r="C250" s="137"/>
      <c r="K250" s="137"/>
      <c r="N250" s="139"/>
      <c r="Y250" s="140"/>
      <c r="AB250" s="140"/>
      <c r="AE250" s="140"/>
      <c r="AF250" s="140"/>
    </row>
    <row r="251" spans="1:32" s="138" customFormat="1" x14ac:dyDescent="0.25">
      <c r="A251" s="137"/>
      <c r="C251" s="137"/>
      <c r="K251" s="137"/>
      <c r="N251" s="139"/>
      <c r="Y251" s="140"/>
      <c r="AB251" s="140"/>
      <c r="AE251" s="140"/>
      <c r="AF251" s="140"/>
    </row>
    <row r="252" spans="1:32" s="138" customFormat="1" x14ac:dyDescent="0.25">
      <c r="A252" s="137"/>
      <c r="C252" s="137"/>
      <c r="K252" s="137"/>
      <c r="N252" s="139"/>
      <c r="Y252" s="140"/>
      <c r="AB252" s="140"/>
      <c r="AE252" s="140"/>
      <c r="AF252" s="140"/>
    </row>
    <row r="253" spans="1:32" s="138" customFormat="1" x14ac:dyDescent="0.25">
      <c r="A253" s="137"/>
      <c r="C253" s="137"/>
      <c r="K253" s="137"/>
      <c r="N253" s="139"/>
      <c r="Y253" s="140"/>
      <c r="AB253" s="140"/>
      <c r="AE253" s="140"/>
      <c r="AF253" s="140"/>
    </row>
    <row r="254" spans="1:32" s="138" customFormat="1" x14ac:dyDescent="0.25">
      <c r="A254" s="137"/>
      <c r="C254" s="137"/>
      <c r="K254" s="137"/>
      <c r="N254" s="139"/>
      <c r="Y254" s="140"/>
      <c r="AB254" s="140"/>
      <c r="AE254" s="140"/>
      <c r="AF254" s="140"/>
    </row>
    <row r="255" spans="1:32" s="138" customFormat="1" x14ac:dyDescent="0.25">
      <c r="A255" s="137"/>
      <c r="C255" s="137"/>
      <c r="K255" s="137"/>
      <c r="N255" s="139"/>
      <c r="Y255" s="140"/>
      <c r="AB255" s="140"/>
      <c r="AE255" s="140"/>
      <c r="AF255" s="140"/>
    </row>
    <row r="256" spans="1:32" s="138" customFormat="1" x14ac:dyDescent="0.25">
      <c r="A256" s="137"/>
      <c r="C256" s="137"/>
      <c r="K256" s="137"/>
      <c r="N256" s="139"/>
      <c r="Y256" s="140"/>
      <c r="AB256" s="140"/>
      <c r="AE256" s="140"/>
      <c r="AF256" s="140"/>
    </row>
    <row r="257" spans="1:32" s="138" customFormat="1" x14ac:dyDescent="0.25">
      <c r="A257" s="137"/>
      <c r="C257" s="137"/>
      <c r="K257" s="137"/>
      <c r="N257" s="139"/>
      <c r="Y257" s="140"/>
      <c r="AB257" s="140"/>
      <c r="AE257" s="140"/>
      <c r="AF257" s="140"/>
    </row>
    <row r="258" spans="1:32" s="138" customFormat="1" x14ac:dyDescent="0.25">
      <c r="A258" s="137"/>
      <c r="C258" s="137"/>
      <c r="K258" s="137"/>
      <c r="N258" s="139"/>
      <c r="Y258" s="140"/>
      <c r="AB258" s="140"/>
      <c r="AE258" s="140"/>
      <c r="AF258" s="140"/>
    </row>
    <row r="259" spans="1:32" s="138" customFormat="1" x14ac:dyDescent="0.25">
      <c r="A259" s="137"/>
      <c r="C259" s="137"/>
      <c r="K259" s="137"/>
      <c r="N259" s="139"/>
      <c r="Y259" s="140"/>
      <c r="AB259" s="140"/>
      <c r="AE259" s="140"/>
      <c r="AF259" s="140"/>
    </row>
    <row r="260" spans="1:32" s="138" customFormat="1" x14ac:dyDescent="0.25">
      <c r="A260" s="137"/>
      <c r="C260" s="137"/>
      <c r="K260" s="137"/>
      <c r="N260" s="139"/>
      <c r="Y260" s="140"/>
      <c r="AB260" s="140"/>
      <c r="AE260" s="140"/>
      <c r="AF260" s="140"/>
    </row>
    <row r="261" spans="1:32" s="138" customFormat="1" x14ac:dyDescent="0.25">
      <c r="A261" s="137"/>
      <c r="C261" s="137"/>
      <c r="K261" s="137"/>
      <c r="N261" s="139"/>
      <c r="Y261" s="140"/>
      <c r="AB261" s="140"/>
      <c r="AE261" s="140"/>
      <c r="AF261" s="140"/>
    </row>
    <row r="262" spans="1:32" s="138" customFormat="1" x14ac:dyDescent="0.25">
      <c r="A262" s="137"/>
      <c r="C262" s="137"/>
      <c r="K262" s="137"/>
      <c r="N262" s="139"/>
      <c r="Y262" s="140"/>
      <c r="AB262" s="140"/>
      <c r="AE262" s="140"/>
      <c r="AF262" s="140"/>
    </row>
    <row r="263" spans="1:32" s="138" customFormat="1" x14ac:dyDescent="0.25">
      <c r="A263" s="137"/>
      <c r="C263" s="137"/>
      <c r="K263" s="137"/>
      <c r="N263" s="139"/>
      <c r="Y263" s="140"/>
      <c r="AB263" s="140"/>
      <c r="AE263" s="140"/>
      <c r="AF263" s="140"/>
    </row>
    <row r="264" spans="1:32" s="138" customFormat="1" x14ac:dyDescent="0.25">
      <c r="A264" s="137"/>
      <c r="C264" s="137"/>
      <c r="K264" s="137"/>
      <c r="N264" s="139"/>
      <c r="Y264" s="140"/>
      <c r="AB264" s="140"/>
      <c r="AE264" s="140"/>
      <c r="AF264" s="140"/>
    </row>
    <row r="265" spans="1:32" s="138" customFormat="1" x14ac:dyDescent="0.25">
      <c r="A265" s="137"/>
      <c r="C265" s="137"/>
      <c r="K265" s="137"/>
      <c r="N265" s="139"/>
      <c r="Y265" s="140"/>
      <c r="AB265" s="140"/>
      <c r="AE265" s="140"/>
      <c r="AF265" s="140"/>
    </row>
    <row r="266" spans="1:32" s="138" customFormat="1" x14ac:dyDescent="0.25">
      <c r="A266" s="137"/>
      <c r="C266" s="137"/>
      <c r="K266" s="137"/>
      <c r="N266" s="139"/>
      <c r="Y266" s="140"/>
      <c r="AB266" s="140"/>
      <c r="AE266" s="140"/>
      <c r="AF266" s="140"/>
    </row>
    <row r="267" spans="1:32" s="138" customFormat="1" x14ac:dyDescent="0.25">
      <c r="A267" s="137"/>
      <c r="C267" s="137"/>
      <c r="K267" s="137"/>
      <c r="N267" s="139"/>
      <c r="Y267" s="140"/>
      <c r="AB267" s="140"/>
      <c r="AE267" s="140"/>
      <c r="AF267" s="140"/>
    </row>
    <row r="268" spans="1:32" s="138" customFormat="1" x14ac:dyDescent="0.25">
      <c r="A268" s="137"/>
      <c r="C268" s="137"/>
      <c r="K268" s="137"/>
      <c r="N268" s="139"/>
      <c r="Y268" s="140"/>
      <c r="AB268" s="140"/>
      <c r="AE268" s="140"/>
      <c r="AF268" s="140"/>
    </row>
    <row r="269" spans="1:32" s="138" customFormat="1" x14ac:dyDescent="0.25">
      <c r="A269" s="137"/>
      <c r="C269" s="137"/>
      <c r="K269" s="137"/>
      <c r="N269" s="139"/>
      <c r="Y269" s="140"/>
      <c r="AB269" s="140"/>
      <c r="AE269" s="140"/>
      <c r="AF269" s="140"/>
    </row>
    <row r="270" spans="1:32" s="138" customFormat="1" x14ac:dyDescent="0.25">
      <c r="A270" s="137"/>
      <c r="C270" s="137"/>
      <c r="K270" s="137"/>
      <c r="N270" s="139"/>
      <c r="Y270" s="140"/>
      <c r="AB270" s="140"/>
      <c r="AE270" s="140"/>
      <c r="AF270" s="140"/>
    </row>
    <row r="271" spans="1:32" s="138" customFormat="1" x14ac:dyDescent="0.25">
      <c r="A271" s="137"/>
      <c r="C271" s="137"/>
      <c r="K271" s="137"/>
      <c r="N271" s="139"/>
      <c r="Y271" s="140"/>
      <c r="AB271" s="140"/>
      <c r="AE271" s="140"/>
      <c r="AF271" s="140"/>
    </row>
    <row r="272" spans="1:32" s="138" customFormat="1" x14ac:dyDescent="0.25">
      <c r="A272" s="137"/>
      <c r="C272" s="137"/>
      <c r="K272" s="137"/>
      <c r="N272" s="139"/>
      <c r="Y272" s="140"/>
      <c r="AB272" s="140"/>
      <c r="AE272" s="140"/>
      <c r="AF272" s="140"/>
    </row>
    <row r="273" spans="1:32" s="138" customFormat="1" x14ac:dyDescent="0.25">
      <c r="A273" s="137"/>
      <c r="C273" s="137"/>
      <c r="K273" s="137"/>
      <c r="N273" s="139"/>
      <c r="Y273" s="140"/>
      <c r="AB273" s="140"/>
      <c r="AE273" s="140"/>
      <c r="AF273" s="140"/>
    </row>
    <row r="274" spans="1:32" s="138" customFormat="1" x14ac:dyDescent="0.25">
      <c r="A274" s="137"/>
      <c r="C274" s="137"/>
      <c r="K274" s="137"/>
      <c r="N274" s="139"/>
      <c r="Y274" s="140"/>
      <c r="AB274" s="140"/>
      <c r="AE274" s="140"/>
      <c r="AF274" s="140"/>
    </row>
    <row r="275" spans="1:32" s="138" customFormat="1" x14ac:dyDescent="0.25">
      <c r="A275" s="137"/>
      <c r="C275" s="137"/>
      <c r="K275" s="137"/>
      <c r="N275" s="139"/>
      <c r="Y275" s="140"/>
      <c r="AB275" s="140"/>
      <c r="AE275" s="140"/>
      <c r="AF275" s="140"/>
    </row>
    <row r="276" spans="1:32" s="138" customFormat="1" x14ac:dyDescent="0.25">
      <c r="A276" s="137"/>
      <c r="C276" s="137"/>
      <c r="K276" s="137"/>
      <c r="N276" s="139"/>
      <c r="Y276" s="140"/>
      <c r="AB276" s="140"/>
      <c r="AE276" s="140"/>
      <c r="AF276" s="140"/>
    </row>
    <row r="277" spans="1:32" s="138" customFormat="1" x14ac:dyDescent="0.25">
      <c r="A277" s="137"/>
      <c r="C277" s="137"/>
      <c r="K277" s="137"/>
      <c r="N277" s="139"/>
      <c r="Y277" s="140"/>
      <c r="AB277" s="140"/>
      <c r="AE277" s="140"/>
      <c r="AF277" s="140"/>
    </row>
    <row r="278" spans="1:32" s="138" customFormat="1" x14ac:dyDescent="0.25">
      <c r="A278" s="137"/>
      <c r="C278" s="137"/>
      <c r="K278" s="137"/>
      <c r="N278" s="139"/>
      <c r="Y278" s="140"/>
      <c r="AB278" s="140"/>
      <c r="AE278" s="140"/>
      <c r="AF278" s="140"/>
    </row>
    <row r="279" spans="1:32" s="138" customFormat="1" x14ac:dyDescent="0.25">
      <c r="A279" s="137"/>
      <c r="C279" s="137"/>
      <c r="K279" s="137"/>
      <c r="N279" s="139"/>
      <c r="Y279" s="140"/>
      <c r="AB279" s="140"/>
      <c r="AE279" s="140"/>
      <c r="AF279" s="140"/>
    </row>
    <row r="280" spans="1:32" s="138" customFormat="1" x14ac:dyDescent="0.25">
      <c r="A280" s="137"/>
      <c r="C280" s="137"/>
      <c r="K280" s="137"/>
      <c r="N280" s="139"/>
      <c r="Y280" s="140"/>
      <c r="AB280" s="140"/>
      <c r="AE280" s="140"/>
      <c r="AF280" s="140"/>
    </row>
    <row r="281" spans="1:32" s="138" customFormat="1" x14ac:dyDescent="0.25">
      <c r="A281" s="137"/>
      <c r="C281" s="137"/>
      <c r="K281" s="137"/>
      <c r="N281" s="139"/>
      <c r="Y281" s="140"/>
      <c r="AB281" s="140"/>
      <c r="AE281" s="140"/>
      <c r="AF281" s="140"/>
    </row>
    <row r="282" spans="1:32" s="138" customFormat="1" x14ac:dyDescent="0.25">
      <c r="A282" s="137"/>
      <c r="C282" s="137"/>
      <c r="K282" s="137"/>
      <c r="N282" s="139"/>
      <c r="Y282" s="140"/>
      <c r="AB282" s="140"/>
      <c r="AE282" s="140"/>
      <c r="AF282" s="140"/>
    </row>
    <row r="283" spans="1:32" s="138" customFormat="1" x14ac:dyDescent="0.25">
      <c r="A283" s="137"/>
      <c r="C283" s="137"/>
      <c r="K283" s="137"/>
      <c r="N283" s="139"/>
      <c r="Y283" s="140"/>
      <c r="AB283" s="140"/>
      <c r="AE283" s="140"/>
      <c r="AF283" s="140"/>
    </row>
    <row r="284" spans="1:32" s="138" customFormat="1" x14ac:dyDescent="0.25">
      <c r="A284" s="137"/>
      <c r="C284" s="137"/>
      <c r="K284" s="137"/>
      <c r="N284" s="139"/>
      <c r="Y284" s="140"/>
      <c r="AB284" s="140"/>
      <c r="AE284" s="140"/>
      <c r="AF284" s="140"/>
    </row>
    <row r="285" spans="1:32" s="138" customFormat="1" x14ac:dyDescent="0.25">
      <c r="A285" s="137"/>
      <c r="C285" s="137"/>
      <c r="K285" s="137"/>
      <c r="N285" s="139"/>
      <c r="Y285" s="140"/>
      <c r="AB285" s="140"/>
      <c r="AE285" s="140"/>
      <c r="AF285" s="140"/>
    </row>
    <row r="286" spans="1:32" s="138" customFormat="1" x14ac:dyDescent="0.25">
      <c r="A286" s="137"/>
      <c r="C286" s="137"/>
      <c r="K286" s="137"/>
      <c r="N286" s="139"/>
      <c r="Y286" s="140"/>
      <c r="AB286" s="140"/>
      <c r="AE286" s="140"/>
      <c r="AF286" s="140"/>
    </row>
    <row r="287" spans="1:32" s="138" customFormat="1" x14ac:dyDescent="0.25">
      <c r="A287" s="137"/>
      <c r="C287" s="137"/>
      <c r="K287" s="137"/>
      <c r="N287" s="139"/>
      <c r="Y287" s="140"/>
      <c r="AB287" s="140"/>
      <c r="AE287" s="140"/>
      <c r="AF287" s="140"/>
    </row>
    <row r="288" spans="1:32" s="138" customFormat="1" x14ac:dyDescent="0.25">
      <c r="A288" s="137"/>
      <c r="C288" s="137"/>
      <c r="K288" s="137"/>
      <c r="N288" s="139"/>
      <c r="Y288" s="140"/>
      <c r="AB288" s="140"/>
      <c r="AE288" s="140"/>
      <c r="AF288" s="140"/>
    </row>
    <row r="289" spans="1:32" s="138" customFormat="1" x14ac:dyDescent="0.25">
      <c r="A289" s="137"/>
      <c r="C289" s="137"/>
      <c r="K289" s="137"/>
      <c r="N289" s="139"/>
      <c r="Y289" s="140"/>
      <c r="AB289" s="140"/>
      <c r="AE289" s="140"/>
      <c r="AF289" s="140"/>
    </row>
    <row r="290" spans="1:32" s="138" customFormat="1" x14ac:dyDescent="0.25">
      <c r="A290" s="137"/>
      <c r="C290" s="137"/>
      <c r="K290" s="137"/>
      <c r="N290" s="139"/>
      <c r="Y290" s="140"/>
      <c r="AB290" s="140"/>
      <c r="AE290" s="140"/>
      <c r="AF290" s="140"/>
    </row>
    <row r="291" spans="1:32" s="138" customFormat="1" x14ac:dyDescent="0.25">
      <c r="A291" s="137"/>
      <c r="C291" s="137"/>
      <c r="K291" s="137"/>
      <c r="N291" s="139"/>
      <c r="Y291" s="140"/>
      <c r="AB291" s="140"/>
      <c r="AE291" s="140"/>
      <c r="AF291" s="140"/>
    </row>
    <row r="292" spans="1:32" s="138" customFormat="1" x14ac:dyDescent="0.25">
      <c r="A292" s="137"/>
      <c r="C292" s="137"/>
      <c r="K292" s="137"/>
      <c r="N292" s="139"/>
      <c r="Y292" s="140"/>
      <c r="AB292" s="140"/>
      <c r="AE292" s="140"/>
      <c r="AF292" s="140"/>
    </row>
    <row r="293" spans="1:32" s="138" customFormat="1" x14ac:dyDescent="0.25">
      <c r="A293" s="137"/>
      <c r="C293" s="137"/>
      <c r="K293" s="137"/>
      <c r="N293" s="139"/>
      <c r="Y293" s="140"/>
      <c r="AB293" s="140"/>
      <c r="AE293" s="140"/>
      <c r="AF293" s="140"/>
    </row>
    <row r="294" spans="1:32" s="138" customFormat="1" x14ac:dyDescent="0.25">
      <c r="A294" s="137"/>
      <c r="C294" s="137"/>
      <c r="K294" s="137"/>
      <c r="N294" s="139"/>
      <c r="Y294" s="140"/>
      <c r="AB294" s="140"/>
      <c r="AE294" s="140"/>
      <c r="AF294" s="140"/>
    </row>
    <row r="295" spans="1:32" s="138" customFormat="1" x14ac:dyDescent="0.25">
      <c r="A295" s="137"/>
      <c r="C295" s="137"/>
      <c r="K295" s="137"/>
      <c r="N295" s="139"/>
      <c r="Y295" s="140"/>
      <c r="AB295" s="140"/>
      <c r="AE295" s="140"/>
      <c r="AF295" s="140"/>
    </row>
    <row r="296" spans="1:32" s="138" customFormat="1" x14ac:dyDescent="0.25">
      <c r="A296" s="137"/>
      <c r="C296" s="137"/>
      <c r="K296" s="137"/>
      <c r="N296" s="139"/>
      <c r="Y296" s="140"/>
      <c r="AB296" s="140"/>
      <c r="AE296" s="140"/>
      <c r="AF296" s="140"/>
    </row>
    <row r="297" spans="1:32" s="138" customFormat="1" x14ac:dyDescent="0.25">
      <c r="A297" s="137"/>
      <c r="C297" s="137"/>
      <c r="K297" s="137"/>
      <c r="N297" s="139"/>
      <c r="Y297" s="140"/>
      <c r="AB297" s="140"/>
      <c r="AE297" s="140"/>
      <c r="AF297" s="140"/>
    </row>
    <row r="298" spans="1:32" s="138" customFormat="1" x14ac:dyDescent="0.25">
      <c r="A298" s="137"/>
      <c r="C298" s="137"/>
      <c r="K298" s="137"/>
      <c r="N298" s="139"/>
      <c r="Y298" s="140"/>
      <c r="AB298" s="140"/>
      <c r="AE298" s="140"/>
      <c r="AF298" s="140"/>
    </row>
    <row r="299" spans="1:32" s="138" customFormat="1" x14ac:dyDescent="0.25">
      <c r="A299" s="137"/>
      <c r="C299" s="137"/>
      <c r="K299" s="137"/>
      <c r="N299" s="139"/>
      <c r="Y299" s="140"/>
      <c r="AB299" s="140"/>
      <c r="AE299" s="140"/>
      <c r="AF299" s="140"/>
    </row>
    <row r="300" spans="1:32" s="138" customFormat="1" x14ac:dyDescent="0.25">
      <c r="A300" s="137"/>
      <c r="C300" s="137"/>
      <c r="K300" s="137"/>
      <c r="N300" s="139"/>
      <c r="Y300" s="140"/>
      <c r="AB300" s="140"/>
      <c r="AE300" s="140"/>
      <c r="AF300" s="140"/>
    </row>
    <row r="301" spans="1:32" s="138" customFormat="1" x14ac:dyDescent="0.25">
      <c r="A301" s="137"/>
      <c r="C301" s="137"/>
      <c r="K301" s="137"/>
      <c r="N301" s="139"/>
      <c r="Y301" s="140"/>
      <c r="AB301" s="140"/>
      <c r="AE301" s="140"/>
      <c r="AF301" s="140"/>
    </row>
    <row r="302" spans="1:32" s="138" customFormat="1" x14ac:dyDescent="0.25">
      <c r="A302" s="137"/>
      <c r="C302" s="137"/>
      <c r="K302" s="137"/>
      <c r="N302" s="139"/>
      <c r="Y302" s="140"/>
      <c r="AB302" s="140"/>
      <c r="AE302" s="140"/>
      <c r="AF302" s="140"/>
    </row>
    <row r="303" spans="1:32" s="138" customFormat="1" x14ac:dyDescent="0.25">
      <c r="A303" s="137"/>
      <c r="C303" s="137"/>
      <c r="K303" s="137"/>
      <c r="N303" s="139"/>
      <c r="Y303" s="140"/>
      <c r="AB303" s="140"/>
      <c r="AE303" s="140"/>
      <c r="AF303" s="140"/>
    </row>
    <row r="304" spans="1:32" s="138" customFormat="1" x14ac:dyDescent="0.25">
      <c r="A304" s="137"/>
      <c r="C304" s="137"/>
      <c r="K304" s="137"/>
      <c r="N304" s="139"/>
      <c r="Y304" s="140"/>
      <c r="AB304" s="140"/>
      <c r="AE304" s="140"/>
      <c r="AF304" s="140"/>
    </row>
    <row r="305" spans="1:32" s="138" customFormat="1" x14ac:dyDescent="0.25">
      <c r="A305" s="137"/>
      <c r="C305" s="137"/>
      <c r="K305" s="137"/>
      <c r="N305" s="139"/>
      <c r="Y305" s="140"/>
      <c r="AB305" s="140"/>
      <c r="AE305" s="140"/>
      <c r="AF305" s="140"/>
    </row>
    <row r="306" spans="1:32" s="138" customFormat="1" x14ac:dyDescent="0.25">
      <c r="A306" s="137"/>
      <c r="C306" s="137"/>
      <c r="K306" s="137"/>
      <c r="N306" s="139"/>
      <c r="Y306" s="140"/>
      <c r="AB306" s="140"/>
      <c r="AE306" s="140"/>
      <c r="AF306" s="140"/>
    </row>
    <row r="307" spans="1:32" s="138" customFormat="1" x14ac:dyDescent="0.25">
      <c r="A307" s="137"/>
      <c r="C307" s="137"/>
      <c r="K307" s="137"/>
      <c r="N307" s="139"/>
      <c r="Y307" s="140"/>
      <c r="AB307" s="140"/>
      <c r="AE307" s="140"/>
      <c r="AF307" s="140"/>
    </row>
    <row r="308" spans="1:32" s="138" customFormat="1" x14ac:dyDescent="0.25">
      <c r="A308" s="137"/>
      <c r="C308" s="137"/>
      <c r="K308" s="137"/>
      <c r="N308" s="139"/>
      <c r="Y308" s="140"/>
      <c r="AB308" s="140"/>
      <c r="AE308" s="140"/>
      <c r="AF308" s="140"/>
    </row>
    <row r="309" spans="1:32" s="138" customFormat="1" x14ac:dyDescent="0.25">
      <c r="A309" s="137"/>
      <c r="C309" s="137"/>
      <c r="K309" s="137"/>
      <c r="N309" s="139"/>
      <c r="Y309" s="140"/>
      <c r="AB309" s="140"/>
      <c r="AE309" s="140"/>
      <c r="AF309" s="140"/>
    </row>
    <row r="310" spans="1:32" s="138" customFormat="1" x14ac:dyDescent="0.25">
      <c r="A310" s="137"/>
      <c r="C310" s="137"/>
      <c r="K310" s="137"/>
      <c r="N310" s="139"/>
      <c r="Y310" s="140"/>
      <c r="AB310" s="140"/>
      <c r="AE310" s="140"/>
      <c r="AF310" s="140"/>
    </row>
    <row r="311" spans="1:32" s="138" customFormat="1" x14ac:dyDescent="0.25">
      <c r="A311" s="137"/>
      <c r="C311" s="137"/>
      <c r="K311" s="137"/>
      <c r="N311" s="139"/>
      <c r="Y311" s="140"/>
      <c r="AB311" s="140"/>
      <c r="AE311" s="140"/>
      <c r="AF311" s="140"/>
    </row>
    <row r="312" spans="1:32" s="138" customFormat="1" x14ac:dyDescent="0.25">
      <c r="A312" s="137"/>
      <c r="C312" s="137"/>
      <c r="K312" s="137"/>
      <c r="N312" s="139"/>
      <c r="Y312" s="140"/>
      <c r="AB312" s="140"/>
      <c r="AE312" s="140"/>
      <c r="AF312" s="140"/>
    </row>
    <row r="313" spans="1:32" s="138" customFormat="1" x14ac:dyDescent="0.25">
      <c r="A313" s="137"/>
      <c r="C313" s="137"/>
      <c r="K313" s="137"/>
      <c r="N313" s="139"/>
      <c r="Y313" s="140"/>
      <c r="AB313" s="140"/>
      <c r="AE313" s="140"/>
      <c r="AF313" s="140"/>
    </row>
    <row r="314" spans="1:32" s="138" customFormat="1" x14ac:dyDescent="0.25">
      <c r="A314" s="137"/>
      <c r="C314" s="137"/>
      <c r="K314" s="137"/>
      <c r="N314" s="139"/>
      <c r="Y314" s="140"/>
      <c r="AB314" s="140"/>
      <c r="AE314" s="140"/>
      <c r="AF314" s="140"/>
    </row>
    <row r="315" spans="1:32" s="138" customFormat="1" x14ac:dyDescent="0.25">
      <c r="A315" s="137"/>
      <c r="C315" s="137"/>
      <c r="K315" s="137"/>
      <c r="N315" s="139"/>
      <c r="Y315" s="140"/>
      <c r="AB315" s="140"/>
      <c r="AE315" s="140"/>
      <c r="AF315" s="140"/>
    </row>
    <row r="316" spans="1:32" s="138" customFormat="1" x14ac:dyDescent="0.25">
      <c r="A316" s="137"/>
      <c r="C316" s="137"/>
      <c r="K316" s="137"/>
      <c r="N316" s="139"/>
      <c r="Y316" s="140"/>
      <c r="AB316" s="140"/>
      <c r="AE316" s="140"/>
      <c r="AF316" s="140"/>
    </row>
    <row r="317" spans="1:32" s="138" customFormat="1" x14ac:dyDescent="0.25">
      <c r="A317" s="137"/>
      <c r="C317" s="137"/>
      <c r="K317" s="137"/>
      <c r="N317" s="139"/>
      <c r="Y317" s="140"/>
      <c r="AB317" s="140"/>
      <c r="AE317" s="140"/>
      <c r="AF317" s="140"/>
    </row>
    <row r="318" spans="1:32" s="138" customFormat="1" x14ac:dyDescent="0.25">
      <c r="A318" s="137"/>
      <c r="C318" s="137"/>
      <c r="K318" s="137"/>
      <c r="N318" s="139"/>
      <c r="Y318" s="140"/>
      <c r="AB318" s="140"/>
      <c r="AE318" s="140"/>
      <c r="AF318" s="140"/>
    </row>
    <row r="319" spans="1:32" s="138" customFormat="1" x14ac:dyDescent="0.25">
      <c r="A319" s="137"/>
      <c r="C319" s="137"/>
      <c r="K319" s="137"/>
      <c r="N319" s="139"/>
      <c r="Y319" s="140"/>
      <c r="AB319" s="140"/>
      <c r="AE319" s="140"/>
      <c r="AF319" s="140"/>
    </row>
    <row r="320" spans="1:32" s="138" customFormat="1" x14ac:dyDescent="0.25">
      <c r="A320" s="137"/>
      <c r="C320" s="137"/>
      <c r="K320" s="137"/>
      <c r="N320" s="139"/>
      <c r="Y320" s="140"/>
      <c r="AB320" s="140"/>
      <c r="AE320" s="140"/>
      <c r="AF320" s="140"/>
    </row>
    <row r="321" spans="1:32" s="138" customFormat="1" x14ac:dyDescent="0.25">
      <c r="A321" s="137"/>
      <c r="C321" s="137"/>
      <c r="K321" s="137"/>
      <c r="N321" s="139"/>
      <c r="Y321" s="140"/>
      <c r="AB321" s="140"/>
      <c r="AE321" s="140"/>
      <c r="AF321" s="140"/>
    </row>
    <row r="322" spans="1:32" s="138" customFormat="1" x14ac:dyDescent="0.25">
      <c r="A322" s="137"/>
      <c r="C322" s="137"/>
      <c r="K322" s="137"/>
      <c r="N322" s="139"/>
      <c r="Y322" s="140"/>
      <c r="AB322" s="140"/>
      <c r="AE322" s="140"/>
      <c r="AF322" s="140"/>
    </row>
    <row r="323" spans="1:32" s="138" customFormat="1" x14ac:dyDescent="0.25">
      <c r="A323" s="137"/>
      <c r="C323" s="137"/>
      <c r="K323" s="137"/>
      <c r="N323" s="139"/>
      <c r="Y323" s="140"/>
      <c r="AB323" s="140"/>
      <c r="AE323" s="140"/>
      <c r="AF323" s="140"/>
    </row>
    <row r="324" spans="1:32" s="138" customFormat="1" x14ac:dyDescent="0.25">
      <c r="A324" s="137"/>
      <c r="C324" s="137"/>
      <c r="K324" s="137"/>
      <c r="N324" s="139"/>
      <c r="Y324" s="140"/>
      <c r="AB324" s="140"/>
      <c r="AE324" s="140"/>
      <c r="AF324" s="140"/>
    </row>
    <row r="325" spans="1:32" s="138" customFormat="1" x14ac:dyDescent="0.25">
      <c r="A325" s="137"/>
      <c r="C325" s="137"/>
      <c r="K325" s="137"/>
      <c r="N325" s="139"/>
      <c r="Y325" s="140"/>
      <c r="AB325" s="140"/>
      <c r="AE325" s="140"/>
      <c r="AF325" s="140"/>
    </row>
    <row r="326" spans="1:32" s="138" customFormat="1" x14ac:dyDescent="0.25">
      <c r="A326" s="137"/>
      <c r="C326" s="137"/>
      <c r="K326" s="137"/>
      <c r="N326" s="139"/>
      <c r="Y326" s="140"/>
      <c r="AB326" s="140"/>
      <c r="AE326" s="140"/>
      <c r="AF326" s="140"/>
    </row>
    <row r="327" spans="1:32" s="138" customFormat="1" x14ac:dyDescent="0.25">
      <c r="A327" s="137"/>
      <c r="C327" s="137"/>
      <c r="K327" s="137"/>
      <c r="N327" s="139"/>
      <c r="Y327" s="140"/>
      <c r="AB327" s="140"/>
      <c r="AE327" s="140"/>
      <c r="AF327" s="140"/>
    </row>
    <row r="328" spans="1:32" s="138" customFormat="1" x14ac:dyDescent="0.25">
      <c r="A328" s="137"/>
      <c r="C328" s="137"/>
      <c r="K328" s="137"/>
      <c r="N328" s="139"/>
      <c r="Y328" s="140"/>
      <c r="AB328" s="140"/>
      <c r="AE328" s="140"/>
      <c r="AF328" s="140"/>
    </row>
    <row r="329" spans="1:32" s="138" customFormat="1" x14ac:dyDescent="0.25">
      <c r="A329" s="137"/>
      <c r="C329" s="137"/>
      <c r="K329" s="137"/>
      <c r="N329" s="139"/>
      <c r="Y329" s="140"/>
      <c r="AB329" s="140"/>
      <c r="AE329" s="140"/>
      <c r="AF329" s="140"/>
    </row>
    <row r="330" spans="1:32" s="138" customFormat="1" x14ac:dyDescent="0.25">
      <c r="A330" s="137"/>
      <c r="C330" s="137"/>
      <c r="K330" s="137"/>
      <c r="N330" s="139"/>
      <c r="Y330" s="140"/>
      <c r="AB330" s="140"/>
      <c r="AE330" s="140"/>
      <c r="AF330" s="140"/>
    </row>
    <row r="331" spans="1:32" s="138" customFormat="1" x14ac:dyDescent="0.25">
      <c r="A331" s="137"/>
      <c r="C331" s="137"/>
      <c r="K331" s="137"/>
      <c r="N331" s="139"/>
      <c r="Y331" s="140"/>
      <c r="AB331" s="140"/>
      <c r="AE331" s="140"/>
      <c r="AF331" s="140"/>
    </row>
    <row r="332" spans="1:32" s="138" customFormat="1" x14ac:dyDescent="0.25">
      <c r="A332" s="137"/>
      <c r="C332" s="137"/>
      <c r="K332" s="137"/>
      <c r="N332" s="139"/>
      <c r="Y332" s="140"/>
      <c r="AB332" s="140"/>
      <c r="AE332" s="140"/>
      <c r="AF332" s="140"/>
    </row>
    <row r="333" spans="1:32" s="138" customFormat="1" x14ac:dyDescent="0.25">
      <c r="A333" s="137"/>
      <c r="C333" s="137"/>
      <c r="K333" s="137"/>
      <c r="N333" s="139"/>
      <c r="Y333" s="140"/>
      <c r="AB333" s="140"/>
      <c r="AE333" s="140"/>
      <c r="AF333" s="140"/>
    </row>
    <row r="334" spans="1:32" s="138" customFormat="1" x14ac:dyDescent="0.25">
      <c r="A334" s="137"/>
      <c r="C334" s="137"/>
      <c r="K334" s="137"/>
      <c r="N334" s="139"/>
      <c r="Y334" s="140"/>
      <c r="AB334" s="140"/>
      <c r="AE334" s="140"/>
      <c r="AF334" s="140"/>
    </row>
    <row r="335" spans="1:32" s="138" customFormat="1" x14ac:dyDescent="0.25">
      <c r="A335" s="137"/>
      <c r="C335" s="137"/>
      <c r="K335" s="137"/>
      <c r="N335" s="139"/>
      <c r="Y335" s="140"/>
      <c r="AB335" s="140"/>
      <c r="AE335" s="140"/>
      <c r="AF335" s="140"/>
    </row>
    <row r="336" spans="1:32" s="138" customFormat="1" x14ac:dyDescent="0.25">
      <c r="A336" s="137"/>
      <c r="C336" s="137"/>
      <c r="K336" s="137"/>
      <c r="N336" s="139"/>
      <c r="Y336" s="140"/>
      <c r="AB336" s="140"/>
      <c r="AE336" s="140"/>
      <c r="AF336" s="140"/>
    </row>
    <row r="337" spans="1:32" s="138" customFormat="1" x14ac:dyDescent="0.25">
      <c r="A337" s="137"/>
      <c r="C337" s="137"/>
      <c r="K337" s="137"/>
      <c r="N337" s="139"/>
      <c r="Y337" s="140"/>
      <c r="AB337" s="140"/>
      <c r="AE337" s="140"/>
      <c r="AF337" s="140"/>
    </row>
    <row r="338" spans="1:32" s="138" customFormat="1" x14ac:dyDescent="0.25">
      <c r="A338" s="137"/>
      <c r="C338" s="137"/>
      <c r="K338" s="137"/>
      <c r="N338" s="139"/>
      <c r="Y338" s="140"/>
      <c r="AB338" s="140"/>
      <c r="AE338" s="140"/>
      <c r="AF338" s="140"/>
    </row>
    <row r="339" spans="1:32" s="138" customFormat="1" x14ac:dyDescent="0.25">
      <c r="A339" s="137"/>
      <c r="C339" s="137"/>
      <c r="K339" s="137"/>
      <c r="N339" s="139"/>
      <c r="Y339" s="140"/>
      <c r="AB339" s="140"/>
      <c r="AE339" s="140"/>
      <c r="AF339" s="140"/>
    </row>
    <row r="340" spans="1:32" s="138" customFormat="1" x14ac:dyDescent="0.25">
      <c r="A340" s="137"/>
      <c r="C340" s="137"/>
      <c r="K340" s="137"/>
      <c r="N340" s="139"/>
      <c r="Y340" s="140"/>
      <c r="AB340" s="140"/>
      <c r="AE340" s="140"/>
      <c r="AF340" s="140"/>
    </row>
    <row r="341" spans="1:32" s="138" customFormat="1" x14ac:dyDescent="0.25">
      <c r="A341" s="137"/>
      <c r="C341" s="137"/>
      <c r="K341" s="137"/>
      <c r="N341" s="139"/>
      <c r="Y341" s="140"/>
      <c r="AB341" s="140"/>
      <c r="AE341" s="140"/>
      <c r="AF341" s="140"/>
    </row>
    <row r="342" spans="1:32" s="138" customFormat="1" x14ac:dyDescent="0.25">
      <c r="A342" s="137"/>
      <c r="C342" s="137"/>
      <c r="K342" s="137"/>
      <c r="N342" s="139"/>
      <c r="Y342" s="140"/>
      <c r="AB342" s="140"/>
      <c r="AE342" s="140"/>
      <c r="AF342" s="140"/>
    </row>
    <row r="343" spans="1:32" s="138" customFormat="1" x14ac:dyDescent="0.25">
      <c r="A343" s="137"/>
      <c r="C343" s="137"/>
      <c r="K343" s="137"/>
      <c r="N343" s="139"/>
      <c r="Y343" s="140"/>
      <c r="AB343" s="140"/>
      <c r="AE343" s="140"/>
      <c r="AF343" s="140"/>
    </row>
    <row r="344" spans="1:32" s="138" customFormat="1" x14ac:dyDescent="0.25">
      <c r="A344" s="137"/>
      <c r="C344" s="137"/>
      <c r="K344" s="137"/>
      <c r="N344" s="139"/>
      <c r="Y344" s="140"/>
      <c r="AB344" s="140"/>
      <c r="AE344" s="140"/>
      <c r="AF344" s="140"/>
    </row>
    <row r="345" spans="1:32" s="138" customFormat="1" x14ac:dyDescent="0.25">
      <c r="A345" s="137"/>
      <c r="C345" s="137"/>
      <c r="K345" s="137"/>
      <c r="N345" s="139"/>
      <c r="Y345" s="140"/>
      <c r="AB345" s="140"/>
      <c r="AE345" s="140"/>
      <c r="AF345" s="140"/>
    </row>
    <row r="346" spans="1:32" s="138" customFormat="1" x14ac:dyDescent="0.25">
      <c r="A346" s="137"/>
      <c r="C346" s="137"/>
      <c r="K346" s="137"/>
      <c r="N346" s="139"/>
      <c r="Y346" s="140"/>
      <c r="AB346" s="140"/>
      <c r="AE346" s="140"/>
      <c r="AF346" s="140"/>
    </row>
    <row r="347" spans="1:32" s="138" customFormat="1" x14ac:dyDescent="0.25">
      <c r="A347" s="137"/>
      <c r="C347" s="137"/>
      <c r="K347" s="137"/>
      <c r="N347" s="139"/>
      <c r="Y347" s="140"/>
      <c r="AB347" s="140"/>
      <c r="AE347" s="140"/>
      <c r="AF347" s="140"/>
    </row>
    <row r="348" spans="1:32" s="138" customFormat="1" x14ac:dyDescent="0.25">
      <c r="A348" s="137"/>
      <c r="C348" s="137"/>
      <c r="K348" s="137"/>
      <c r="N348" s="139"/>
      <c r="Y348" s="140"/>
      <c r="AB348" s="140"/>
      <c r="AE348" s="140"/>
      <c r="AF348" s="140"/>
    </row>
    <row r="349" spans="1:32" s="138" customFormat="1" x14ac:dyDescent="0.25">
      <c r="A349" s="137"/>
      <c r="C349" s="137"/>
      <c r="K349" s="137"/>
      <c r="N349" s="139"/>
      <c r="Y349" s="140"/>
      <c r="AB349" s="140"/>
      <c r="AE349" s="140"/>
      <c r="AF349" s="140"/>
    </row>
    <row r="350" spans="1:32" s="138" customFormat="1" x14ac:dyDescent="0.25">
      <c r="A350" s="137"/>
      <c r="C350" s="137"/>
      <c r="K350" s="137"/>
      <c r="N350" s="139"/>
      <c r="Y350" s="140"/>
      <c r="AB350" s="140"/>
      <c r="AE350" s="140"/>
      <c r="AF350" s="140"/>
    </row>
    <row r="351" spans="1:32" s="138" customFormat="1" x14ac:dyDescent="0.25">
      <c r="A351" s="137"/>
      <c r="C351" s="137"/>
      <c r="K351" s="137"/>
      <c r="N351" s="139"/>
      <c r="Y351" s="140"/>
      <c r="AB351" s="140"/>
      <c r="AE351" s="140"/>
      <c r="AF351" s="140"/>
    </row>
    <row r="352" spans="1:32" s="138" customFormat="1" x14ac:dyDescent="0.25">
      <c r="A352" s="137"/>
      <c r="C352" s="137"/>
      <c r="K352" s="137"/>
      <c r="N352" s="139"/>
      <c r="Y352" s="140"/>
      <c r="AB352" s="140"/>
      <c r="AE352" s="140"/>
      <c r="AF352" s="140"/>
    </row>
    <row r="353" spans="1:32" s="138" customFormat="1" x14ac:dyDescent="0.25">
      <c r="A353" s="137"/>
      <c r="C353" s="137"/>
      <c r="K353" s="137"/>
      <c r="N353" s="139"/>
      <c r="Y353" s="140"/>
      <c r="AB353" s="140"/>
      <c r="AE353" s="140"/>
      <c r="AF353" s="140"/>
    </row>
    <row r="354" spans="1:32" s="138" customFormat="1" x14ac:dyDescent="0.25">
      <c r="A354" s="137"/>
      <c r="C354" s="137"/>
      <c r="K354" s="137"/>
      <c r="N354" s="139"/>
      <c r="Y354" s="140"/>
      <c r="AB354" s="140"/>
      <c r="AE354" s="140"/>
      <c r="AF354" s="140"/>
    </row>
    <row r="355" spans="1:32" s="138" customFormat="1" x14ac:dyDescent="0.25">
      <c r="A355" s="137"/>
      <c r="C355" s="137"/>
      <c r="K355" s="137"/>
      <c r="N355" s="139"/>
      <c r="Y355" s="140"/>
      <c r="AB355" s="140"/>
      <c r="AE355" s="140"/>
      <c r="AF355" s="140"/>
    </row>
    <row r="356" spans="1:32" s="138" customFormat="1" x14ac:dyDescent="0.25">
      <c r="A356" s="137"/>
      <c r="C356" s="137"/>
      <c r="K356" s="137"/>
      <c r="N356" s="139"/>
      <c r="Y356" s="140"/>
      <c r="AB356" s="140"/>
      <c r="AE356" s="140"/>
      <c r="AF356" s="140"/>
    </row>
    <row r="357" spans="1:32" s="138" customFormat="1" x14ac:dyDescent="0.25">
      <c r="A357" s="137"/>
      <c r="C357" s="137"/>
      <c r="K357" s="137"/>
      <c r="N357" s="139"/>
      <c r="Y357" s="140"/>
      <c r="AB357" s="140"/>
      <c r="AE357" s="140"/>
      <c r="AF357" s="140"/>
    </row>
    <row r="358" spans="1:32" s="138" customFormat="1" x14ac:dyDescent="0.25">
      <c r="A358" s="137"/>
      <c r="C358" s="137"/>
      <c r="K358" s="137"/>
      <c r="N358" s="139"/>
      <c r="Y358" s="140"/>
      <c r="AB358" s="140"/>
      <c r="AE358" s="140"/>
      <c r="AF358" s="140"/>
    </row>
    <row r="359" spans="1:32" s="138" customFormat="1" x14ac:dyDescent="0.25">
      <c r="A359" s="137"/>
      <c r="C359" s="137"/>
      <c r="K359" s="137"/>
      <c r="N359" s="139"/>
      <c r="Y359" s="140"/>
      <c r="AB359" s="140"/>
      <c r="AE359" s="140"/>
      <c r="AF359" s="140"/>
    </row>
    <row r="360" spans="1:32" s="138" customFormat="1" x14ac:dyDescent="0.25">
      <c r="A360" s="137"/>
      <c r="C360" s="137"/>
      <c r="K360" s="137"/>
      <c r="N360" s="139"/>
      <c r="Y360" s="140"/>
      <c r="AB360" s="140"/>
      <c r="AE360" s="140"/>
      <c r="AF360" s="140"/>
    </row>
    <row r="361" spans="1:32" s="138" customFormat="1" x14ac:dyDescent="0.25">
      <c r="A361" s="137"/>
      <c r="C361" s="137"/>
      <c r="K361" s="137"/>
      <c r="N361" s="139"/>
      <c r="Y361" s="140"/>
      <c r="AB361" s="140"/>
      <c r="AE361" s="140"/>
      <c r="AF361" s="140"/>
    </row>
    <row r="362" spans="1:32" s="138" customFormat="1" x14ac:dyDescent="0.25">
      <c r="A362" s="137"/>
      <c r="C362" s="137"/>
      <c r="K362" s="137"/>
      <c r="N362" s="139"/>
      <c r="Y362" s="140"/>
      <c r="AB362" s="140"/>
      <c r="AE362" s="140"/>
      <c r="AF362" s="140"/>
    </row>
    <row r="363" spans="1:32" s="138" customFormat="1" x14ac:dyDescent="0.25">
      <c r="A363" s="137"/>
      <c r="C363" s="137"/>
      <c r="K363" s="137"/>
      <c r="N363" s="139"/>
      <c r="Y363" s="140"/>
      <c r="AB363" s="140"/>
      <c r="AE363" s="140"/>
      <c r="AF363" s="140"/>
    </row>
    <row r="364" spans="1:32" s="138" customFormat="1" x14ac:dyDescent="0.25">
      <c r="A364" s="137"/>
      <c r="C364" s="137"/>
      <c r="K364" s="137"/>
      <c r="N364" s="139"/>
      <c r="Y364" s="140"/>
      <c r="AB364" s="140"/>
      <c r="AE364" s="140"/>
      <c r="AF364" s="140"/>
    </row>
    <row r="365" spans="1:32" s="138" customFormat="1" x14ac:dyDescent="0.25">
      <c r="A365" s="137"/>
      <c r="C365" s="137"/>
      <c r="K365" s="137"/>
      <c r="N365" s="139"/>
      <c r="Y365" s="140"/>
      <c r="AB365" s="140"/>
      <c r="AE365" s="140"/>
      <c r="AF365" s="140"/>
    </row>
    <row r="366" spans="1:32" s="138" customFormat="1" x14ac:dyDescent="0.25">
      <c r="A366" s="137"/>
      <c r="C366" s="137"/>
      <c r="K366" s="137"/>
      <c r="N366" s="139"/>
      <c r="Y366" s="140"/>
      <c r="AB366" s="140"/>
      <c r="AE366" s="140"/>
      <c r="AF366" s="140"/>
    </row>
    <row r="367" spans="1:32" s="138" customFormat="1" x14ac:dyDescent="0.25">
      <c r="A367" s="137"/>
      <c r="C367" s="137"/>
      <c r="K367" s="137"/>
      <c r="N367" s="139"/>
      <c r="Y367" s="140"/>
      <c r="AB367" s="140"/>
      <c r="AE367" s="140"/>
      <c r="AF367" s="140"/>
    </row>
    <row r="368" spans="1:32" s="138" customFormat="1" x14ac:dyDescent="0.25">
      <c r="A368" s="137"/>
      <c r="C368" s="137"/>
      <c r="K368" s="137"/>
      <c r="N368" s="139"/>
      <c r="Y368" s="140"/>
      <c r="AB368" s="140"/>
      <c r="AE368" s="140"/>
      <c r="AF368" s="140"/>
    </row>
    <row r="369" spans="1:32" s="138" customFormat="1" x14ac:dyDescent="0.25">
      <c r="A369" s="137"/>
      <c r="C369" s="137"/>
      <c r="K369" s="137"/>
      <c r="N369" s="139"/>
      <c r="Y369" s="140"/>
      <c r="AB369" s="140"/>
      <c r="AE369" s="140"/>
      <c r="AF369" s="140"/>
    </row>
    <row r="370" spans="1:32" s="138" customFormat="1" x14ac:dyDescent="0.25">
      <c r="A370" s="137"/>
      <c r="C370" s="137"/>
      <c r="K370" s="137"/>
      <c r="N370" s="139"/>
      <c r="Y370" s="140"/>
      <c r="AB370" s="140"/>
      <c r="AE370" s="140"/>
      <c r="AF370" s="140"/>
    </row>
    <row r="371" spans="1:32" s="138" customFormat="1" x14ac:dyDescent="0.25">
      <c r="A371" s="137"/>
      <c r="C371" s="137"/>
      <c r="K371" s="137"/>
      <c r="N371" s="139"/>
      <c r="Y371" s="140"/>
      <c r="AB371" s="140"/>
      <c r="AE371" s="140"/>
      <c r="AF371" s="140"/>
    </row>
    <row r="372" spans="1:32" s="138" customFormat="1" x14ac:dyDescent="0.25">
      <c r="A372" s="137"/>
      <c r="C372" s="137"/>
      <c r="K372" s="137"/>
      <c r="N372" s="139"/>
      <c r="Y372" s="140"/>
      <c r="AB372" s="140"/>
      <c r="AE372" s="140"/>
      <c r="AF372" s="140"/>
    </row>
    <row r="373" spans="1:32" s="138" customFormat="1" x14ac:dyDescent="0.25">
      <c r="A373" s="137"/>
      <c r="C373" s="137"/>
      <c r="K373" s="137"/>
      <c r="N373" s="139"/>
      <c r="Y373" s="140"/>
      <c r="AB373" s="140"/>
      <c r="AE373" s="140"/>
      <c r="AF373" s="140"/>
    </row>
    <row r="374" spans="1:32" s="138" customFormat="1" x14ac:dyDescent="0.25">
      <c r="A374" s="137"/>
      <c r="C374" s="137"/>
      <c r="K374" s="137"/>
      <c r="N374" s="139"/>
      <c r="Y374" s="140"/>
      <c r="AB374" s="140"/>
      <c r="AE374" s="140"/>
      <c r="AF374" s="140"/>
    </row>
    <row r="375" spans="1:32" s="138" customFormat="1" x14ac:dyDescent="0.25">
      <c r="A375" s="137"/>
      <c r="C375" s="137"/>
      <c r="K375" s="137"/>
      <c r="N375" s="139"/>
      <c r="Y375" s="140"/>
      <c r="AB375" s="140"/>
      <c r="AE375" s="140"/>
      <c r="AF375" s="140"/>
    </row>
    <row r="376" spans="1:32" s="138" customFormat="1" x14ac:dyDescent="0.25">
      <c r="A376" s="137"/>
      <c r="C376" s="137"/>
      <c r="K376" s="137"/>
      <c r="N376" s="139"/>
      <c r="Y376" s="140"/>
      <c r="AB376" s="140"/>
      <c r="AE376" s="140"/>
      <c r="AF376" s="140"/>
    </row>
    <row r="377" spans="1:32" s="138" customFormat="1" x14ac:dyDescent="0.25">
      <c r="A377" s="137"/>
      <c r="C377" s="137"/>
      <c r="K377" s="137"/>
      <c r="N377" s="139"/>
      <c r="Y377" s="140"/>
      <c r="AB377" s="140"/>
      <c r="AE377" s="140"/>
      <c r="AF377" s="140"/>
    </row>
    <row r="378" spans="1:32" s="138" customFormat="1" x14ac:dyDescent="0.25">
      <c r="A378" s="137"/>
      <c r="C378" s="137"/>
      <c r="K378" s="137"/>
      <c r="N378" s="139"/>
      <c r="Y378" s="140"/>
      <c r="AB378" s="140"/>
      <c r="AE378" s="140"/>
      <c r="AF378" s="140"/>
    </row>
    <row r="379" spans="1:32" s="138" customFormat="1" x14ac:dyDescent="0.25">
      <c r="A379" s="137"/>
      <c r="C379" s="137"/>
      <c r="K379" s="137"/>
      <c r="N379" s="139"/>
      <c r="Y379" s="140"/>
      <c r="AB379" s="140"/>
      <c r="AE379" s="140"/>
      <c r="AF379" s="140"/>
    </row>
    <row r="380" spans="1:32" s="138" customFormat="1" x14ac:dyDescent="0.25">
      <c r="A380" s="137"/>
      <c r="C380" s="137"/>
      <c r="K380" s="137"/>
      <c r="N380" s="139"/>
      <c r="Y380" s="140"/>
      <c r="AB380" s="140"/>
      <c r="AE380" s="140"/>
      <c r="AF380" s="140"/>
    </row>
    <row r="381" spans="1:32" s="138" customFormat="1" x14ac:dyDescent="0.25">
      <c r="A381" s="137"/>
      <c r="C381" s="137"/>
      <c r="K381" s="137"/>
      <c r="N381" s="139"/>
      <c r="Y381" s="140"/>
      <c r="AB381" s="140"/>
      <c r="AE381" s="140"/>
      <c r="AF381" s="140"/>
    </row>
    <row r="382" spans="1:32" s="138" customFormat="1" x14ac:dyDescent="0.25">
      <c r="A382" s="137"/>
      <c r="C382" s="137"/>
      <c r="K382" s="137"/>
      <c r="N382" s="139"/>
      <c r="Y382" s="140"/>
      <c r="AB382" s="140"/>
      <c r="AE382" s="140"/>
      <c r="AF382" s="140"/>
    </row>
    <row r="383" spans="1:32" s="138" customFormat="1" x14ac:dyDescent="0.25">
      <c r="A383" s="137"/>
      <c r="C383" s="137"/>
      <c r="K383" s="137"/>
      <c r="N383" s="139"/>
      <c r="Y383" s="140"/>
      <c r="AB383" s="140"/>
      <c r="AE383" s="140"/>
      <c r="AF383" s="140"/>
    </row>
    <row r="384" spans="1:32" s="138" customFormat="1" x14ac:dyDescent="0.25">
      <c r="A384" s="137"/>
      <c r="C384" s="137"/>
      <c r="K384" s="137"/>
      <c r="N384" s="139"/>
      <c r="Y384" s="140"/>
      <c r="AB384" s="140"/>
      <c r="AE384" s="140"/>
      <c r="AF384" s="140"/>
    </row>
    <row r="385" spans="1:32" s="138" customFormat="1" x14ac:dyDescent="0.25">
      <c r="A385" s="137"/>
      <c r="C385" s="137"/>
      <c r="K385" s="137"/>
      <c r="N385" s="139"/>
      <c r="Y385" s="140"/>
      <c r="AB385" s="140"/>
      <c r="AE385" s="140"/>
      <c r="AF385" s="140"/>
    </row>
    <row r="386" spans="1:32" s="138" customFormat="1" x14ac:dyDescent="0.25">
      <c r="A386" s="137"/>
      <c r="C386" s="137"/>
      <c r="K386" s="137"/>
      <c r="N386" s="139"/>
      <c r="Y386" s="140"/>
      <c r="AB386" s="140"/>
      <c r="AE386" s="140"/>
      <c r="AF386" s="140"/>
    </row>
    <row r="387" spans="1:32" s="138" customFormat="1" x14ac:dyDescent="0.25">
      <c r="A387" s="137"/>
      <c r="C387" s="137"/>
      <c r="K387" s="137"/>
      <c r="N387" s="139"/>
      <c r="Y387" s="140"/>
      <c r="AB387" s="140"/>
      <c r="AE387" s="140"/>
      <c r="AF387" s="140"/>
    </row>
    <row r="388" spans="1:32" s="138" customFormat="1" x14ac:dyDescent="0.25">
      <c r="A388" s="137"/>
      <c r="C388" s="137"/>
      <c r="K388" s="137"/>
      <c r="N388" s="139"/>
      <c r="Y388" s="140"/>
      <c r="AB388" s="140"/>
      <c r="AE388" s="140"/>
      <c r="AF388" s="140"/>
    </row>
    <row r="389" spans="1:32" s="138" customFormat="1" x14ac:dyDescent="0.25">
      <c r="A389" s="137"/>
      <c r="C389" s="137"/>
      <c r="K389" s="137"/>
      <c r="N389" s="139"/>
      <c r="Y389" s="140"/>
      <c r="AB389" s="140"/>
      <c r="AE389" s="140"/>
      <c r="AF389" s="140"/>
    </row>
    <row r="390" spans="1:32" s="138" customFormat="1" x14ac:dyDescent="0.25">
      <c r="A390" s="137"/>
      <c r="C390" s="137"/>
      <c r="K390" s="137"/>
      <c r="N390" s="139"/>
      <c r="Y390" s="140"/>
      <c r="AB390" s="140"/>
      <c r="AE390" s="140"/>
      <c r="AF390" s="140"/>
    </row>
    <row r="391" spans="1:32" s="138" customFormat="1" x14ac:dyDescent="0.25">
      <c r="A391" s="137"/>
      <c r="C391" s="137"/>
      <c r="K391" s="137"/>
      <c r="N391" s="139"/>
      <c r="Y391" s="140"/>
      <c r="AB391" s="140"/>
      <c r="AE391" s="140"/>
      <c r="AF391" s="140"/>
    </row>
    <row r="392" spans="1:32" s="138" customFormat="1" x14ac:dyDescent="0.25">
      <c r="A392" s="137"/>
      <c r="C392" s="137"/>
      <c r="K392" s="137"/>
      <c r="N392" s="139"/>
      <c r="Y392" s="140"/>
      <c r="AB392" s="140"/>
      <c r="AE392" s="140"/>
      <c r="AF392" s="140"/>
    </row>
    <row r="393" spans="1:32" s="138" customFormat="1" x14ac:dyDescent="0.25">
      <c r="A393" s="137"/>
      <c r="C393" s="137"/>
      <c r="K393" s="137"/>
      <c r="N393" s="139"/>
      <c r="Y393" s="140"/>
      <c r="AB393" s="140"/>
      <c r="AE393" s="140"/>
      <c r="AF393" s="140"/>
    </row>
    <row r="394" spans="1:32" s="138" customFormat="1" x14ac:dyDescent="0.25">
      <c r="A394" s="137"/>
      <c r="C394" s="137"/>
      <c r="K394" s="137"/>
      <c r="N394" s="139"/>
      <c r="Y394" s="140"/>
      <c r="AB394" s="140"/>
      <c r="AE394" s="140"/>
      <c r="AF394" s="140"/>
    </row>
    <row r="395" spans="1:32" s="138" customFormat="1" x14ac:dyDescent="0.25">
      <c r="A395" s="137"/>
      <c r="C395" s="137"/>
      <c r="K395" s="137"/>
      <c r="N395" s="139"/>
      <c r="Y395" s="140"/>
      <c r="AB395" s="140"/>
      <c r="AE395" s="140"/>
      <c r="AF395" s="140"/>
    </row>
    <row r="396" spans="1:32" s="138" customFormat="1" x14ac:dyDescent="0.25">
      <c r="A396" s="137"/>
      <c r="C396" s="137"/>
      <c r="K396" s="137"/>
      <c r="N396" s="139"/>
      <c r="Y396" s="140"/>
      <c r="AB396" s="140"/>
      <c r="AE396" s="140"/>
      <c r="AF396" s="140"/>
    </row>
    <row r="397" spans="1:32" s="138" customFormat="1" x14ac:dyDescent="0.25">
      <c r="A397" s="137"/>
      <c r="C397" s="137"/>
      <c r="K397" s="137"/>
      <c r="N397" s="139"/>
      <c r="Y397" s="140"/>
      <c r="AB397" s="140"/>
      <c r="AE397" s="140"/>
      <c r="AF397" s="140"/>
    </row>
    <row r="398" spans="1:32" s="138" customFormat="1" x14ac:dyDescent="0.25">
      <c r="A398" s="137"/>
      <c r="C398" s="137"/>
      <c r="K398" s="137"/>
      <c r="N398" s="139"/>
      <c r="Y398" s="140"/>
      <c r="AB398" s="140"/>
      <c r="AE398" s="140"/>
      <c r="AF398" s="140"/>
    </row>
    <row r="399" spans="1:32" s="138" customFormat="1" x14ac:dyDescent="0.25">
      <c r="A399" s="137"/>
      <c r="C399" s="137"/>
      <c r="K399" s="137"/>
      <c r="N399" s="139"/>
      <c r="Y399" s="140"/>
      <c r="AB399" s="140"/>
      <c r="AE399" s="140"/>
      <c r="AF399" s="140"/>
    </row>
    <row r="400" spans="1:32" s="138" customFormat="1" x14ac:dyDescent="0.25">
      <c r="A400" s="137"/>
      <c r="C400" s="137"/>
      <c r="K400" s="137"/>
      <c r="N400" s="139"/>
      <c r="Y400" s="140"/>
      <c r="AB400" s="140"/>
      <c r="AE400" s="140"/>
      <c r="AF400" s="140"/>
    </row>
    <row r="401" spans="1:32" s="138" customFormat="1" x14ac:dyDescent="0.25">
      <c r="A401" s="137"/>
      <c r="C401" s="137"/>
      <c r="K401" s="137"/>
      <c r="N401" s="139"/>
      <c r="Y401" s="140"/>
      <c r="AB401" s="140"/>
      <c r="AE401" s="140"/>
      <c r="AF401" s="140"/>
    </row>
    <row r="402" spans="1:32" s="138" customFormat="1" x14ac:dyDescent="0.25">
      <c r="A402" s="137"/>
      <c r="C402" s="137"/>
      <c r="K402" s="137"/>
      <c r="N402" s="139"/>
      <c r="Y402" s="140"/>
      <c r="AB402" s="140"/>
      <c r="AE402" s="140"/>
      <c r="AF402" s="140"/>
    </row>
    <row r="403" spans="1:32" s="138" customFormat="1" x14ac:dyDescent="0.25">
      <c r="A403" s="137"/>
      <c r="C403" s="137"/>
      <c r="K403" s="137"/>
      <c r="N403" s="139"/>
      <c r="Y403" s="140"/>
      <c r="AB403" s="140"/>
      <c r="AE403" s="140"/>
      <c r="AF403" s="140"/>
    </row>
    <row r="404" spans="1:32" s="138" customFormat="1" x14ac:dyDescent="0.25">
      <c r="A404" s="137"/>
      <c r="C404" s="137"/>
      <c r="K404" s="137"/>
      <c r="N404" s="139"/>
      <c r="Y404" s="140"/>
      <c r="AB404" s="140"/>
      <c r="AE404" s="140"/>
      <c r="AF404" s="140"/>
    </row>
    <row r="405" spans="1:32" s="138" customFormat="1" x14ac:dyDescent="0.25">
      <c r="A405" s="137"/>
      <c r="C405" s="137"/>
      <c r="K405" s="137"/>
      <c r="N405" s="139"/>
      <c r="Y405" s="140"/>
      <c r="AB405" s="140"/>
      <c r="AE405" s="140"/>
      <c r="AF405" s="140"/>
    </row>
    <row r="406" spans="1:32" s="138" customFormat="1" x14ac:dyDescent="0.25">
      <c r="A406" s="137"/>
      <c r="C406" s="137"/>
      <c r="K406" s="137"/>
      <c r="N406" s="139"/>
      <c r="Y406" s="140"/>
      <c r="AB406" s="140"/>
      <c r="AE406" s="140"/>
      <c r="AF406" s="140"/>
    </row>
    <row r="407" spans="1:32" s="138" customFormat="1" x14ac:dyDescent="0.25">
      <c r="A407" s="137"/>
      <c r="C407" s="137"/>
      <c r="K407" s="137"/>
      <c r="N407" s="139"/>
      <c r="Y407" s="140"/>
      <c r="AB407" s="140"/>
      <c r="AE407" s="140"/>
      <c r="AF407" s="140"/>
    </row>
    <row r="408" spans="1:32" s="138" customFormat="1" x14ac:dyDescent="0.25">
      <c r="A408" s="137"/>
      <c r="C408" s="137"/>
      <c r="K408" s="137"/>
      <c r="N408" s="139"/>
      <c r="Y408" s="140"/>
      <c r="AB408" s="140"/>
      <c r="AE408" s="140"/>
      <c r="AF408" s="140"/>
    </row>
    <row r="409" spans="1:32" s="138" customFormat="1" x14ac:dyDescent="0.25">
      <c r="A409" s="137"/>
      <c r="C409" s="137"/>
      <c r="K409" s="137"/>
      <c r="N409" s="139"/>
      <c r="Y409" s="140"/>
      <c r="AB409" s="140"/>
      <c r="AE409" s="140"/>
      <c r="AF409" s="140"/>
    </row>
    <row r="410" spans="1:32" s="138" customFormat="1" x14ac:dyDescent="0.25">
      <c r="A410" s="137"/>
      <c r="C410" s="137"/>
      <c r="K410" s="137"/>
      <c r="N410" s="139"/>
      <c r="Y410" s="140"/>
      <c r="AB410" s="140"/>
      <c r="AE410" s="140"/>
      <c r="AF410" s="140"/>
    </row>
    <row r="411" spans="1:32" s="138" customFormat="1" x14ac:dyDescent="0.25">
      <c r="A411" s="137"/>
      <c r="C411" s="137"/>
      <c r="K411" s="137"/>
      <c r="N411" s="139"/>
      <c r="Y411" s="140"/>
      <c r="AB411" s="140"/>
      <c r="AE411" s="140"/>
      <c r="AF411" s="140"/>
    </row>
    <row r="412" spans="1:32" s="138" customFormat="1" x14ac:dyDescent="0.25">
      <c r="A412" s="137"/>
      <c r="C412" s="137"/>
      <c r="K412" s="137"/>
      <c r="N412" s="139"/>
      <c r="Y412" s="140"/>
      <c r="AB412" s="140"/>
      <c r="AE412" s="140"/>
      <c r="AF412" s="140"/>
    </row>
    <row r="413" spans="1:32" s="138" customFormat="1" x14ac:dyDescent="0.25">
      <c r="A413" s="137"/>
      <c r="C413" s="137"/>
      <c r="K413" s="137"/>
      <c r="N413" s="139"/>
      <c r="Y413" s="140"/>
      <c r="AB413" s="140"/>
      <c r="AE413" s="140"/>
      <c r="AF413" s="140"/>
    </row>
    <row r="414" spans="1:32" s="138" customFormat="1" x14ac:dyDescent="0.25">
      <c r="A414" s="137"/>
      <c r="C414" s="137"/>
      <c r="K414" s="137"/>
      <c r="N414" s="139"/>
      <c r="Y414" s="140"/>
      <c r="AB414" s="140"/>
      <c r="AE414" s="140"/>
      <c r="AF414" s="140"/>
    </row>
    <row r="415" spans="1:32" s="138" customFormat="1" x14ac:dyDescent="0.25">
      <c r="A415" s="137"/>
      <c r="C415" s="137"/>
      <c r="K415" s="137"/>
      <c r="N415" s="139"/>
      <c r="Y415" s="140"/>
      <c r="AB415" s="140"/>
      <c r="AE415" s="140"/>
      <c r="AF415" s="140"/>
    </row>
    <row r="416" spans="1:32" s="138" customFormat="1" x14ac:dyDescent="0.25">
      <c r="A416" s="137"/>
      <c r="C416" s="137"/>
      <c r="K416" s="137"/>
      <c r="N416" s="139"/>
      <c r="Y416" s="140"/>
      <c r="AB416" s="140"/>
      <c r="AE416" s="140"/>
      <c r="AF416" s="140"/>
    </row>
    <row r="417" spans="1:32" s="138" customFormat="1" x14ac:dyDescent="0.25">
      <c r="A417" s="137"/>
      <c r="C417" s="137"/>
      <c r="K417" s="137"/>
      <c r="N417" s="139"/>
      <c r="Y417" s="140"/>
      <c r="AB417" s="140"/>
      <c r="AE417" s="140"/>
      <c r="AF417" s="140"/>
    </row>
    <row r="418" spans="1:32" s="138" customFormat="1" x14ac:dyDescent="0.25">
      <c r="A418" s="137"/>
      <c r="C418" s="137"/>
      <c r="K418" s="137"/>
      <c r="N418" s="139"/>
      <c r="Y418" s="140"/>
      <c r="AB418" s="140"/>
      <c r="AE418" s="140"/>
      <c r="AF418" s="140"/>
    </row>
    <row r="419" spans="1:32" s="138" customFormat="1" x14ac:dyDescent="0.25">
      <c r="A419" s="137"/>
      <c r="C419" s="137"/>
      <c r="K419" s="137"/>
      <c r="N419" s="139"/>
      <c r="Y419" s="140"/>
      <c r="AB419" s="140"/>
      <c r="AE419" s="140"/>
      <c r="AF419" s="140"/>
    </row>
    <row r="420" spans="1:32" s="138" customFormat="1" x14ac:dyDescent="0.25">
      <c r="A420" s="137"/>
      <c r="C420" s="137"/>
      <c r="K420" s="137"/>
      <c r="N420" s="139"/>
      <c r="Y420" s="140"/>
      <c r="AB420" s="140"/>
      <c r="AE420" s="140"/>
      <c r="AF420" s="140"/>
    </row>
    <row r="421" spans="1:32" s="138" customFormat="1" x14ac:dyDescent="0.25">
      <c r="A421" s="137"/>
      <c r="C421" s="137"/>
      <c r="K421" s="137"/>
      <c r="N421" s="139"/>
      <c r="Y421" s="140"/>
      <c r="AB421" s="140"/>
      <c r="AE421" s="140"/>
      <c r="AF421" s="140"/>
    </row>
    <row r="422" spans="1:32" s="138" customFormat="1" x14ac:dyDescent="0.25">
      <c r="A422" s="137"/>
      <c r="C422" s="137"/>
      <c r="K422" s="137"/>
      <c r="N422" s="139"/>
      <c r="Y422" s="140"/>
      <c r="AB422" s="140"/>
      <c r="AE422" s="140"/>
      <c r="AF422" s="140"/>
    </row>
    <row r="423" spans="1:32" s="138" customFormat="1" x14ac:dyDescent="0.25">
      <c r="A423" s="137"/>
      <c r="C423" s="137"/>
      <c r="K423" s="137"/>
      <c r="N423" s="139"/>
      <c r="Y423" s="140"/>
      <c r="AB423" s="140"/>
      <c r="AE423" s="140"/>
      <c r="AF423" s="140"/>
    </row>
    <row r="424" spans="1:32" s="138" customFormat="1" x14ac:dyDescent="0.25">
      <c r="A424" s="137"/>
      <c r="C424" s="137"/>
      <c r="K424" s="137"/>
      <c r="N424" s="139"/>
      <c r="Y424" s="140"/>
      <c r="AB424" s="140"/>
      <c r="AE424" s="140"/>
      <c r="AF424" s="140"/>
    </row>
    <row r="425" spans="1:32" s="138" customFormat="1" x14ac:dyDescent="0.25">
      <c r="A425" s="137"/>
      <c r="C425" s="137"/>
      <c r="K425" s="137"/>
      <c r="N425" s="139"/>
      <c r="Y425" s="140"/>
      <c r="AB425" s="140"/>
      <c r="AE425" s="140"/>
      <c r="AF425" s="140"/>
    </row>
    <row r="426" spans="1:32" s="138" customFormat="1" x14ac:dyDescent="0.25">
      <c r="A426" s="137"/>
      <c r="C426" s="137"/>
      <c r="K426" s="137"/>
      <c r="N426" s="139"/>
      <c r="Y426" s="140"/>
      <c r="AB426" s="140"/>
      <c r="AE426" s="140"/>
      <c r="AF426" s="140"/>
    </row>
    <row r="427" spans="1:32" s="138" customFormat="1" x14ac:dyDescent="0.25">
      <c r="A427" s="137"/>
      <c r="C427" s="137"/>
      <c r="K427" s="137"/>
      <c r="N427" s="139"/>
      <c r="Y427" s="140"/>
      <c r="AB427" s="140"/>
      <c r="AE427" s="140"/>
      <c r="AF427" s="140"/>
    </row>
    <row r="428" spans="1:32" s="138" customFormat="1" x14ac:dyDescent="0.25">
      <c r="A428" s="137"/>
      <c r="C428" s="137"/>
      <c r="K428" s="137"/>
      <c r="N428" s="139"/>
      <c r="Y428" s="140"/>
      <c r="AB428" s="140"/>
      <c r="AE428" s="140"/>
      <c r="AF428" s="140"/>
    </row>
    <row r="429" spans="1:32" s="138" customFormat="1" x14ac:dyDescent="0.25">
      <c r="A429" s="137"/>
      <c r="C429" s="137"/>
      <c r="K429" s="137"/>
      <c r="N429" s="139"/>
      <c r="Y429" s="140"/>
      <c r="AB429" s="140"/>
      <c r="AE429" s="140"/>
      <c r="AF429" s="140"/>
    </row>
    <row r="430" spans="1:32" s="138" customFormat="1" x14ac:dyDescent="0.25">
      <c r="A430" s="137"/>
      <c r="C430" s="137"/>
      <c r="K430" s="137"/>
      <c r="N430" s="139"/>
      <c r="Y430" s="140"/>
      <c r="AB430" s="140"/>
      <c r="AE430" s="140"/>
      <c r="AF430" s="140"/>
    </row>
    <row r="431" spans="1:32" s="138" customFormat="1" x14ac:dyDescent="0.25">
      <c r="A431" s="137"/>
      <c r="C431" s="137"/>
      <c r="K431" s="137"/>
      <c r="N431" s="139"/>
      <c r="Y431" s="140"/>
      <c r="AB431" s="140"/>
      <c r="AE431" s="140"/>
      <c r="AF431" s="140"/>
    </row>
    <row r="432" spans="1:32" s="138" customFormat="1" x14ac:dyDescent="0.25">
      <c r="A432" s="137"/>
      <c r="C432" s="137"/>
      <c r="K432" s="137"/>
      <c r="N432" s="139"/>
      <c r="Y432" s="140"/>
      <c r="AB432" s="140"/>
      <c r="AE432" s="140"/>
      <c r="AF432" s="140"/>
    </row>
    <row r="433" spans="1:32" s="138" customFormat="1" x14ac:dyDescent="0.25">
      <c r="A433" s="137"/>
      <c r="C433" s="137"/>
      <c r="K433" s="137"/>
      <c r="N433" s="139"/>
      <c r="Y433" s="140"/>
      <c r="AB433" s="140"/>
      <c r="AE433" s="140"/>
      <c r="AF433" s="140"/>
    </row>
    <row r="434" spans="1:32" s="138" customFormat="1" x14ac:dyDescent="0.25">
      <c r="A434" s="137"/>
      <c r="C434" s="137"/>
      <c r="K434" s="137"/>
      <c r="N434" s="139"/>
      <c r="Y434" s="140"/>
      <c r="AB434" s="140"/>
      <c r="AE434" s="140"/>
      <c r="AF434" s="140"/>
    </row>
    <row r="435" spans="1:32" s="138" customFormat="1" x14ac:dyDescent="0.25">
      <c r="A435" s="137"/>
      <c r="C435" s="137"/>
      <c r="K435" s="137"/>
      <c r="N435" s="139"/>
      <c r="Y435" s="140"/>
      <c r="AB435" s="140"/>
      <c r="AE435" s="140"/>
      <c r="AF435" s="140"/>
    </row>
    <row r="436" spans="1:32" s="138" customFormat="1" x14ac:dyDescent="0.25">
      <c r="A436" s="137"/>
      <c r="C436" s="137"/>
      <c r="K436" s="137"/>
      <c r="N436" s="139"/>
      <c r="Y436" s="140"/>
      <c r="AB436" s="140"/>
      <c r="AE436" s="140"/>
      <c r="AF436" s="140"/>
    </row>
    <row r="437" spans="1:32" s="138" customFormat="1" x14ac:dyDescent="0.25">
      <c r="A437" s="137"/>
      <c r="C437" s="137"/>
      <c r="K437" s="137"/>
      <c r="N437" s="139"/>
      <c r="Y437" s="140"/>
      <c r="AB437" s="140"/>
      <c r="AE437" s="140"/>
      <c r="AF437" s="140"/>
    </row>
    <row r="438" spans="1:32" s="138" customFormat="1" x14ac:dyDescent="0.25">
      <c r="A438" s="137"/>
      <c r="C438" s="137"/>
      <c r="K438" s="137"/>
      <c r="N438" s="139"/>
      <c r="Y438" s="140"/>
      <c r="AB438" s="140"/>
      <c r="AE438" s="140"/>
      <c r="AF438" s="140"/>
    </row>
    <row r="439" spans="1:32" s="138" customFormat="1" x14ac:dyDescent="0.25">
      <c r="A439" s="137"/>
      <c r="C439" s="137"/>
      <c r="K439" s="137"/>
      <c r="N439" s="139"/>
      <c r="Y439" s="140"/>
      <c r="AB439" s="140"/>
      <c r="AE439" s="140"/>
      <c r="AF439" s="140"/>
    </row>
    <row r="440" spans="1:32" s="138" customFormat="1" x14ac:dyDescent="0.25">
      <c r="A440" s="137"/>
      <c r="C440" s="137"/>
      <c r="K440" s="137"/>
      <c r="N440" s="139"/>
      <c r="Y440" s="140"/>
      <c r="AB440" s="140"/>
      <c r="AE440" s="140"/>
      <c r="AF440" s="140"/>
    </row>
    <row r="441" spans="1:32" s="138" customFormat="1" x14ac:dyDescent="0.25">
      <c r="A441" s="137"/>
      <c r="C441" s="137"/>
      <c r="K441" s="137"/>
      <c r="N441" s="139"/>
      <c r="Y441" s="140"/>
      <c r="AB441" s="140"/>
      <c r="AE441" s="140"/>
      <c r="AF441" s="140"/>
    </row>
    <row r="442" spans="1:32" s="138" customFormat="1" x14ac:dyDescent="0.25">
      <c r="A442" s="137"/>
      <c r="C442" s="137"/>
      <c r="K442" s="137"/>
      <c r="N442" s="139"/>
      <c r="Y442" s="140"/>
      <c r="AB442" s="140"/>
      <c r="AE442" s="140"/>
      <c r="AF442" s="140"/>
    </row>
    <row r="443" spans="1:32" s="138" customFormat="1" x14ac:dyDescent="0.25">
      <c r="A443" s="137"/>
      <c r="C443" s="137"/>
      <c r="K443" s="137"/>
      <c r="N443" s="139"/>
      <c r="Y443" s="140"/>
      <c r="AB443" s="140"/>
      <c r="AE443" s="140"/>
      <c r="AF443" s="140"/>
    </row>
    <row r="444" spans="1:32" s="138" customFormat="1" x14ac:dyDescent="0.25">
      <c r="A444" s="137"/>
      <c r="C444" s="137"/>
      <c r="K444" s="137"/>
      <c r="N444" s="139"/>
      <c r="Y444" s="140"/>
      <c r="AB444" s="140"/>
      <c r="AE444" s="140"/>
      <c r="AF444" s="140"/>
    </row>
    <row r="445" spans="1:32" s="138" customFormat="1" x14ac:dyDescent="0.25">
      <c r="A445" s="137"/>
      <c r="C445" s="137"/>
      <c r="K445" s="137"/>
      <c r="N445" s="139"/>
      <c r="Y445" s="140"/>
      <c r="AB445" s="140"/>
      <c r="AE445" s="140"/>
      <c r="AF445" s="140"/>
    </row>
    <row r="446" spans="1:32" s="138" customFormat="1" x14ac:dyDescent="0.25">
      <c r="A446" s="137"/>
      <c r="C446" s="137"/>
      <c r="K446" s="137"/>
      <c r="N446" s="139"/>
      <c r="Y446" s="140"/>
      <c r="AB446" s="140"/>
      <c r="AE446" s="140"/>
      <c r="AF446" s="140"/>
    </row>
    <row r="447" spans="1:32" s="138" customFormat="1" x14ac:dyDescent="0.25">
      <c r="A447" s="137"/>
      <c r="C447" s="137"/>
      <c r="K447" s="137"/>
      <c r="N447" s="139"/>
      <c r="Y447" s="140"/>
      <c r="AB447" s="140"/>
      <c r="AE447" s="140"/>
      <c r="AF447" s="140"/>
    </row>
    <row r="448" spans="1:32" s="138" customFormat="1" x14ac:dyDescent="0.25">
      <c r="A448" s="137"/>
      <c r="C448" s="137"/>
      <c r="K448" s="137"/>
      <c r="N448" s="139"/>
      <c r="Y448" s="140"/>
      <c r="AB448" s="140"/>
      <c r="AE448" s="140"/>
      <c r="AF448" s="140"/>
    </row>
    <row r="449" spans="1:32" s="138" customFormat="1" x14ac:dyDescent="0.25">
      <c r="A449" s="137"/>
      <c r="C449" s="137"/>
      <c r="K449" s="137"/>
      <c r="N449" s="139"/>
      <c r="Y449" s="140"/>
      <c r="AB449" s="140"/>
      <c r="AE449" s="140"/>
      <c r="AF449" s="140"/>
    </row>
    <row r="450" spans="1:32" s="138" customFormat="1" x14ac:dyDescent="0.25">
      <c r="A450" s="137"/>
      <c r="C450" s="137"/>
      <c r="K450" s="137"/>
      <c r="N450" s="139"/>
      <c r="Y450" s="140"/>
      <c r="AB450" s="140"/>
      <c r="AE450" s="140"/>
      <c r="AF450" s="140"/>
    </row>
    <row r="451" spans="1:32" s="138" customFormat="1" x14ac:dyDescent="0.25">
      <c r="A451" s="137"/>
      <c r="C451" s="137"/>
      <c r="K451" s="137"/>
      <c r="N451" s="139"/>
      <c r="Y451" s="140"/>
      <c r="AB451" s="140"/>
      <c r="AE451" s="140"/>
      <c r="AF451" s="140"/>
    </row>
    <row r="452" spans="1:32" s="138" customFormat="1" x14ac:dyDescent="0.25">
      <c r="A452" s="137"/>
      <c r="C452" s="137"/>
      <c r="K452" s="137"/>
      <c r="N452" s="139"/>
      <c r="Y452" s="140"/>
      <c r="AB452" s="140"/>
      <c r="AE452" s="140"/>
      <c r="AF452" s="140"/>
    </row>
    <row r="453" spans="1:32" s="138" customFormat="1" x14ac:dyDescent="0.25">
      <c r="A453" s="137"/>
      <c r="C453" s="137"/>
      <c r="K453" s="137"/>
      <c r="N453" s="139"/>
      <c r="Y453" s="140"/>
      <c r="AB453" s="140"/>
      <c r="AE453" s="140"/>
      <c r="AF453" s="140"/>
    </row>
    <row r="454" spans="1:32" s="138" customFormat="1" x14ac:dyDescent="0.25">
      <c r="A454" s="137"/>
      <c r="C454" s="137"/>
      <c r="K454" s="137"/>
      <c r="N454" s="139"/>
      <c r="Y454" s="140"/>
      <c r="AB454" s="140"/>
      <c r="AE454" s="140"/>
      <c r="AF454" s="140"/>
    </row>
    <row r="455" spans="1:32" s="138" customFormat="1" x14ac:dyDescent="0.25">
      <c r="A455" s="137"/>
      <c r="C455" s="137"/>
      <c r="K455" s="137"/>
      <c r="N455" s="139"/>
      <c r="Y455" s="140"/>
      <c r="AB455" s="140"/>
      <c r="AE455" s="140"/>
      <c r="AF455" s="140"/>
    </row>
    <row r="456" spans="1:32" s="138" customFormat="1" x14ac:dyDescent="0.25">
      <c r="A456" s="137"/>
      <c r="C456" s="137"/>
      <c r="K456" s="137"/>
      <c r="N456" s="139"/>
      <c r="Y456" s="140"/>
      <c r="AB456" s="140"/>
      <c r="AE456" s="140"/>
      <c r="AF456" s="140"/>
    </row>
    <row r="457" spans="1:32" s="138" customFormat="1" x14ac:dyDescent="0.25">
      <c r="A457" s="137"/>
      <c r="C457" s="137"/>
      <c r="K457" s="137"/>
      <c r="N457" s="139"/>
      <c r="Y457" s="140"/>
      <c r="AB457" s="140"/>
      <c r="AE457" s="140"/>
      <c r="AF457" s="140"/>
    </row>
    <row r="458" spans="1:32" s="138" customFormat="1" x14ac:dyDescent="0.25">
      <c r="A458" s="137"/>
      <c r="C458" s="137"/>
      <c r="K458" s="137"/>
      <c r="N458" s="139"/>
      <c r="Y458" s="140"/>
      <c r="AB458" s="140"/>
      <c r="AE458" s="140"/>
      <c r="AF458" s="140"/>
    </row>
    <row r="459" spans="1:32" s="138" customFormat="1" x14ac:dyDescent="0.25">
      <c r="A459" s="137"/>
      <c r="C459" s="137"/>
      <c r="K459" s="137"/>
      <c r="N459" s="139"/>
      <c r="Y459" s="140"/>
      <c r="AB459" s="140"/>
      <c r="AE459" s="140"/>
      <c r="AF459" s="140"/>
    </row>
    <row r="460" spans="1:32" s="138" customFormat="1" x14ac:dyDescent="0.25">
      <c r="A460" s="137"/>
      <c r="C460" s="137"/>
      <c r="K460" s="137"/>
      <c r="N460" s="139"/>
      <c r="Y460" s="140"/>
      <c r="AB460" s="140"/>
      <c r="AE460" s="140"/>
      <c r="AF460" s="140"/>
    </row>
    <row r="461" spans="1:32" s="138" customFormat="1" x14ac:dyDescent="0.25">
      <c r="A461" s="137"/>
      <c r="C461" s="137"/>
      <c r="K461" s="137"/>
      <c r="N461" s="139"/>
      <c r="Y461" s="140"/>
      <c r="AB461" s="140"/>
      <c r="AE461" s="140"/>
      <c r="AF461" s="140"/>
    </row>
    <row r="462" spans="1:32" s="138" customFormat="1" x14ac:dyDescent="0.25">
      <c r="A462" s="137"/>
      <c r="C462" s="137"/>
      <c r="K462" s="137"/>
      <c r="N462" s="139"/>
      <c r="Y462" s="140"/>
      <c r="AB462" s="140"/>
      <c r="AE462" s="140"/>
      <c r="AF462" s="140"/>
    </row>
    <row r="463" spans="1:32" s="138" customFormat="1" x14ac:dyDescent="0.25">
      <c r="A463" s="137"/>
      <c r="C463" s="137"/>
      <c r="K463" s="137"/>
      <c r="N463" s="139"/>
      <c r="Y463" s="140"/>
      <c r="AB463" s="140"/>
      <c r="AE463" s="140"/>
      <c r="AF463" s="140"/>
    </row>
    <row r="464" spans="1:32" s="138" customFormat="1" x14ac:dyDescent="0.25">
      <c r="A464" s="137"/>
      <c r="C464" s="137"/>
      <c r="K464" s="137"/>
      <c r="N464" s="139"/>
      <c r="Y464" s="140"/>
      <c r="AB464" s="140"/>
      <c r="AE464" s="140"/>
      <c r="AF464" s="140"/>
    </row>
    <row r="465" spans="1:32" s="138" customFormat="1" x14ac:dyDescent="0.25">
      <c r="A465" s="137"/>
      <c r="C465" s="137"/>
      <c r="K465" s="137"/>
      <c r="N465" s="139"/>
      <c r="Y465" s="140"/>
      <c r="AB465" s="140"/>
      <c r="AE465" s="140"/>
      <c r="AF465" s="140"/>
    </row>
    <row r="466" spans="1:32" s="138" customFormat="1" x14ac:dyDescent="0.25">
      <c r="A466" s="137"/>
      <c r="C466" s="137"/>
      <c r="K466" s="137"/>
      <c r="N466" s="139"/>
      <c r="Y466" s="140"/>
      <c r="AB466" s="140"/>
      <c r="AE466" s="140"/>
      <c r="AF466" s="140"/>
    </row>
    <row r="467" spans="1:32" s="138" customFormat="1" x14ac:dyDescent="0.25">
      <c r="A467" s="137"/>
      <c r="C467" s="137"/>
      <c r="K467" s="137"/>
      <c r="N467" s="139"/>
      <c r="Y467" s="140"/>
      <c r="AB467" s="140"/>
      <c r="AE467" s="140"/>
      <c r="AF467" s="140"/>
    </row>
    <row r="468" spans="1:32" s="138" customFormat="1" x14ac:dyDescent="0.25">
      <c r="A468" s="137"/>
      <c r="C468" s="137"/>
      <c r="K468" s="137"/>
      <c r="N468" s="139"/>
      <c r="Y468" s="140"/>
      <c r="AB468" s="140"/>
      <c r="AE468" s="140"/>
      <c r="AF468" s="140"/>
    </row>
    <row r="469" spans="1:32" s="138" customFormat="1" x14ac:dyDescent="0.25">
      <c r="A469" s="137"/>
      <c r="C469" s="137"/>
      <c r="K469" s="137"/>
      <c r="N469" s="139"/>
      <c r="Y469" s="140"/>
      <c r="AB469" s="140"/>
      <c r="AE469" s="140"/>
      <c r="AF469" s="140"/>
    </row>
    <row r="470" spans="1:32" s="138" customFormat="1" x14ac:dyDescent="0.25">
      <c r="A470" s="137"/>
      <c r="C470" s="137"/>
      <c r="K470" s="137"/>
      <c r="N470" s="139"/>
      <c r="Y470" s="140"/>
      <c r="AB470" s="140"/>
      <c r="AE470" s="140"/>
      <c r="AF470" s="140"/>
    </row>
    <row r="471" spans="1:32" s="138" customFormat="1" x14ac:dyDescent="0.25">
      <c r="A471" s="137"/>
      <c r="C471" s="137"/>
      <c r="K471" s="137"/>
      <c r="N471" s="139"/>
      <c r="Y471" s="140"/>
      <c r="AB471" s="140"/>
      <c r="AE471" s="140"/>
      <c r="AF471" s="140"/>
    </row>
    <row r="472" spans="1:32" s="138" customFormat="1" x14ac:dyDescent="0.25">
      <c r="A472" s="137"/>
      <c r="C472" s="137"/>
      <c r="K472" s="137"/>
      <c r="N472" s="139"/>
      <c r="Y472" s="140"/>
      <c r="AB472" s="140"/>
      <c r="AE472" s="140"/>
      <c r="AF472" s="140"/>
    </row>
    <row r="473" spans="1:32" s="138" customFormat="1" x14ac:dyDescent="0.25">
      <c r="A473" s="137"/>
      <c r="C473" s="137"/>
      <c r="K473" s="137"/>
      <c r="N473" s="139"/>
      <c r="Y473" s="140"/>
      <c r="AB473" s="140"/>
      <c r="AE473" s="140"/>
      <c r="AF473" s="140"/>
    </row>
    <row r="474" spans="1:32" s="138" customFormat="1" x14ac:dyDescent="0.25">
      <c r="A474" s="137"/>
      <c r="C474" s="137"/>
      <c r="K474" s="137"/>
      <c r="N474" s="139"/>
      <c r="Y474" s="140"/>
      <c r="AB474" s="140"/>
      <c r="AE474" s="140"/>
      <c r="AF474" s="140"/>
    </row>
    <row r="475" spans="1:32" s="138" customFormat="1" x14ac:dyDescent="0.25">
      <c r="A475" s="137"/>
      <c r="C475" s="137"/>
      <c r="K475" s="137"/>
      <c r="N475" s="139"/>
      <c r="Y475" s="140"/>
      <c r="AB475" s="140"/>
      <c r="AE475" s="140"/>
      <c r="AF475" s="140"/>
    </row>
    <row r="476" spans="1:32" s="138" customFormat="1" x14ac:dyDescent="0.25">
      <c r="A476" s="137"/>
      <c r="C476" s="137"/>
      <c r="K476" s="137"/>
      <c r="N476" s="139"/>
      <c r="Y476" s="140"/>
      <c r="AB476" s="140"/>
      <c r="AE476" s="140"/>
      <c r="AF476" s="140"/>
    </row>
    <row r="477" spans="1:32" s="138" customFormat="1" x14ac:dyDescent="0.25">
      <c r="A477" s="137"/>
      <c r="C477" s="137"/>
      <c r="K477" s="137"/>
      <c r="N477" s="139"/>
      <c r="Y477" s="140"/>
      <c r="AB477" s="140"/>
      <c r="AE477" s="140"/>
      <c r="AF477" s="140"/>
    </row>
    <row r="478" spans="1:32" s="138" customFormat="1" x14ac:dyDescent="0.25">
      <c r="A478" s="137"/>
      <c r="C478" s="137"/>
      <c r="K478" s="137"/>
      <c r="N478" s="139"/>
      <c r="Y478" s="140"/>
      <c r="AB478" s="140"/>
      <c r="AE478" s="140"/>
      <c r="AF478" s="140"/>
    </row>
    <row r="479" spans="1:32" s="138" customFormat="1" x14ac:dyDescent="0.25">
      <c r="A479" s="137"/>
      <c r="C479" s="137"/>
      <c r="K479" s="137"/>
      <c r="N479" s="139"/>
      <c r="Y479" s="140"/>
      <c r="AB479" s="140"/>
      <c r="AE479" s="140"/>
      <c r="AF479" s="140"/>
    </row>
    <row r="480" spans="1:32" s="138" customFormat="1" x14ac:dyDescent="0.25">
      <c r="A480" s="137"/>
      <c r="C480" s="137"/>
      <c r="K480" s="137"/>
      <c r="N480" s="139"/>
      <c r="Y480" s="140"/>
      <c r="AB480" s="140"/>
      <c r="AE480" s="140"/>
      <c r="AF480" s="140"/>
    </row>
    <row r="481" spans="1:32" s="138" customFormat="1" x14ac:dyDescent="0.25">
      <c r="A481" s="137"/>
      <c r="C481" s="137"/>
      <c r="K481" s="137"/>
      <c r="N481" s="139"/>
      <c r="Y481" s="140"/>
      <c r="AB481" s="140"/>
      <c r="AE481" s="140"/>
      <c r="AF481" s="140"/>
    </row>
    <row r="482" spans="1:32" s="138" customFormat="1" x14ac:dyDescent="0.25">
      <c r="A482" s="137"/>
      <c r="C482" s="137"/>
      <c r="K482" s="137"/>
      <c r="N482" s="139"/>
      <c r="Y482" s="140"/>
      <c r="AB482" s="140"/>
      <c r="AE482" s="140"/>
      <c r="AF482" s="140"/>
    </row>
    <row r="483" spans="1:32" s="138" customFormat="1" x14ac:dyDescent="0.25">
      <c r="A483" s="137"/>
      <c r="C483" s="137"/>
      <c r="K483" s="137"/>
      <c r="N483" s="139"/>
      <c r="Y483" s="140"/>
      <c r="AB483" s="140"/>
      <c r="AE483" s="140"/>
      <c r="AF483" s="140"/>
    </row>
    <row r="484" spans="1:32" s="138" customFormat="1" x14ac:dyDescent="0.25">
      <c r="A484" s="137"/>
      <c r="C484" s="137"/>
      <c r="K484" s="137"/>
      <c r="N484" s="139"/>
      <c r="Y484" s="140"/>
      <c r="AB484" s="140"/>
      <c r="AE484" s="140"/>
      <c r="AF484" s="140"/>
    </row>
    <row r="485" spans="1:32" s="138" customFormat="1" x14ac:dyDescent="0.25">
      <c r="A485" s="137"/>
      <c r="C485" s="137"/>
      <c r="K485" s="137"/>
      <c r="N485" s="139"/>
      <c r="Y485" s="140"/>
      <c r="AB485" s="140"/>
      <c r="AE485" s="140"/>
      <c r="AF485" s="140"/>
    </row>
    <row r="486" spans="1:32" s="138" customFormat="1" x14ac:dyDescent="0.25">
      <c r="A486" s="137"/>
      <c r="C486" s="137"/>
      <c r="K486" s="137"/>
      <c r="N486" s="139"/>
      <c r="Y486" s="140"/>
      <c r="AB486" s="140"/>
      <c r="AE486" s="140"/>
      <c r="AF486" s="140"/>
    </row>
    <row r="487" spans="1:32" s="138" customFormat="1" x14ac:dyDescent="0.25">
      <c r="A487" s="137"/>
      <c r="C487" s="137"/>
      <c r="K487" s="137"/>
      <c r="N487" s="139"/>
      <c r="Y487" s="140"/>
      <c r="AB487" s="140"/>
      <c r="AE487" s="140"/>
      <c r="AF487" s="140"/>
    </row>
    <row r="488" spans="1:32" s="138" customFormat="1" x14ac:dyDescent="0.25">
      <c r="A488" s="137"/>
      <c r="C488" s="137"/>
      <c r="K488" s="137"/>
      <c r="N488" s="139"/>
      <c r="Y488" s="140"/>
      <c r="AB488" s="140"/>
      <c r="AE488" s="140"/>
      <c r="AF488" s="140"/>
    </row>
    <row r="489" spans="1:32" s="138" customFormat="1" x14ac:dyDescent="0.25">
      <c r="A489" s="137"/>
      <c r="C489" s="137"/>
      <c r="K489" s="137"/>
      <c r="N489" s="139"/>
      <c r="Y489" s="140"/>
      <c r="AB489" s="140"/>
      <c r="AE489" s="140"/>
      <c r="AF489" s="140"/>
    </row>
    <row r="490" spans="1:32" s="138" customFormat="1" x14ac:dyDescent="0.25">
      <c r="A490" s="137"/>
      <c r="C490" s="137"/>
      <c r="K490" s="137"/>
      <c r="N490" s="139"/>
      <c r="Y490" s="140"/>
      <c r="AB490" s="140"/>
      <c r="AE490" s="140"/>
      <c r="AF490" s="140"/>
    </row>
    <row r="491" spans="1:32" s="138" customFormat="1" x14ac:dyDescent="0.25">
      <c r="A491" s="137"/>
      <c r="C491" s="137"/>
      <c r="K491" s="137"/>
      <c r="N491" s="139"/>
      <c r="Y491" s="140"/>
      <c r="AB491" s="140"/>
      <c r="AE491" s="140"/>
      <c r="AF491" s="140"/>
    </row>
    <row r="492" spans="1:32" s="138" customFormat="1" x14ac:dyDescent="0.25">
      <c r="A492" s="137"/>
      <c r="C492" s="137"/>
      <c r="K492" s="137"/>
      <c r="N492" s="139"/>
      <c r="Y492" s="140"/>
      <c r="AB492" s="140"/>
      <c r="AE492" s="140"/>
      <c r="AF492" s="140"/>
    </row>
    <row r="493" spans="1:32" s="138" customFormat="1" x14ac:dyDescent="0.25">
      <c r="A493" s="137"/>
      <c r="C493" s="137"/>
      <c r="K493" s="137"/>
      <c r="N493" s="139"/>
      <c r="Y493" s="140"/>
      <c r="AB493" s="140"/>
      <c r="AE493" s="140"/>
      <c r="AF493" s="140"/>
    </row>
    <row r="494" spans="1:32" s="138" customFormat="1" x14ac:dyDescent="0.25">
      <c r="A494" s="137"/>
      <c r="C494" s="137"/>
      <c r="K494" s="137"/>
      <c r="N494" s="139"/>
      <c r="Y494" s="140"/>
      <c r="AB494" s="140"/>
      <c r="AE494" s="140"/>
      <c r="AF494" s="140"/>
    </row>
    <row r="495" spans="1:32" s="138" customFormat="1" x14ac:dyDescent="0.25">
      <c r="A495" s="137"/>
      <c r="C495" s="137"/>
      <c r="K495" s="137"/>
      <c r="N495" s="139"/>
      <c r="Y495" s="140"/>
      <c r="AB495" s="140"/>
      <c r="AE495" s="140"/>
      <c r="AF495" s="140"/>
    </row>
    <row r="496" spans="1:32" s="138" customFormat="1" x14ac:dyDescent="0.25">
      <c r="A496" s="137"/>
      <c r="C496" s="137"/>
      <c r="K496" s="137"/>
      <c r="N496" s="139"/>
      <c r="Y496" s="140"/>
      <c r="AB496" s="140"/>
      <c r="AE496" s="140"/>
      <c r="AF496" s="140"/>
    </row>
    <row r="497" spans="1:32" s="138" customFormat="1" x14ac:dyDescent="0.25">
      <c r="A497" s="137"/>
      <c r="C497" s="137"/>
      <c r="K497" s="137"/>
      <c r="N497" s="139"/>
      <c r="Y497" s="140"/>
      <c r="AB497" s="140"/>
      <c r="AE497" s="140"/>
      <c r="AF497" s="140"/>
    </row>
    <row r="498" spans="1:32" s="138" customFormat="1" x14ac:dyDescent="0.25">
      <c r="A498" s="137"/>
      <c r="C498" s="137"/>
      <c r="K498" s="137"/>
      <c r="N498" s="139"/>
      <c r="Y498" s="140"/>
      <c r="AB498" s="140"/>
      <c r="AE498" s="140"/>
      <c r="AF498" s="140"/>
    </row>
    <row r="499" spans="1:32" s="138" customFormat="1" x14ac:dyDescent="0.25">
      <c r="A499" s="137"/>
      <c r="C499" s="137"/>
      <c r="K499" s="137"/>
      <c r="N499" s="139"/>
      <c r="Y499" s="140"/>
      <c r="AB499" s="140"/>
      <c r="AE499" s="140"/>
      <c r="AF499" s="140"/>
    </row>
    <row r="500" spans="1:32" s="138" customFormat="1" x14ac:dyDescent="0.25">
      <c r="A500" s="137"/>
      <c r="C500" s="137"/>
      <c r="K500" s="137"/>
      <c r="N500" s="139"/>
      <c r="Y500" s="140"/>
      <c r="AB500" s="140"/>
      <c r="AE500" s="140"/>
      <c r="AF500" s="140"/>
    </row>
    <row r="501" spans="1:32" s="138" customFormat="1" x14ac:dyDescent="0.25">
      <c r="A501" s="137"/>
      <c r="C501" s="137"/>
      <c r="K501" s="137"/>
      <c r="N501" s="139"/>
      <c r="Y501" s="140"/>
      <c r="AB501" s="140"/>
      <c r="AE501" s="140"/>
      <c r="AF501" s="140"/>
    </row>
    <row r="502" spans="1:32" s="138" customFormat="1" x14ac:dyDescent="0.25">
      <c r="A502" s="137"/>
      <c r="C502" s="137"/>
      <c r="K502" s="137"/>
      <c r="N502" s="139"/>
      <c r="Y502" s="140"/>
      <c r="AB502" s="140"/>
      <c r="AE502" s="140"/>
      <c r="AF502" s="140"/>
    </row>
    <row r="503" spans="1:32" s="138" customFormat="1" x14ac:dyDescent="0.25">
      <c r="A503" s="137"/>
      <c r="C503" s="137"/>
      <c r="K503" s="137"/>
      <c r="N503" s="139"/>
      <c r="Y503" s="140"/>
      <c r="AB503" s="140"/>
      <c r="AE503" s="140"/>
      <c r="AF503" s="140"/>
    </row>
    <row r="504" spans="1:32" s="138" customFormat="1" x14ac:dyDescent="0.25">
      <c r="A504" s="137"/>
      <c r="C504" s="137"/>
      <c r="K504" s="137"/>
      <c r="N504" s="139"/>
      <c r="Y504" s="140"/>
      <c r="AB504" s="140"/>
      <c r="AE504" s="140"/>
      <c r="AF504" s="140"/>
    </row>
    <row r="505" spans="1:32" s="138" customFormat="1" x14ac:dyDescent="0.25">
      <c r="A505" s="137"/>
      <c r="C505" s="137"/>
      <c r="K505" s="137"/>
      <c r="N505" s="139"/>
      <c r="Y505" s="140"/>
      <c r="AB505" s="140"/>
      <c r="AE505" s="140"/>
      <c r="AF505" s="140"/>
    </row>
    <row r="506" spans="1:32" s="138" customFormat="1" x14ac:dyDescent="0.25">
      <c r="A506" s="137"/>
      <c r="C506" s="137"/>
      <c r="K506" s="137"/>
      <c r="N506" s="139"/>
      <c r="Y506" s="140"/>
      <c r="AB506" s="140"/>
      <c r="AE506" s="140"/>
      <c r="AF506" s="140"/>
    </row>
    <row r="507" spans="1:32" s="138" customFormat="1" x14ac:dyDescent="0.25">
      <c r="A507" s="137"/>
      <c r="C507" s="137"/>
      <c r="K507" s="137"/>
      <c r="N507" s="139"/>
      <c r="Y507" s="140"/>
      <c r="AB507" s="140"/>
      <c r="AE507" s="140"/>
      <c r="AF507" s="140"/>
    </row>
    <row r="508" spans="1:32" s="138" customFormat="1" x14ac:dyDescent="0.25">
      <c r="A508" s="137"/>
      <c r="C508" s="137"/>
      <c r="K508" s="137"/>
      <c r="N508" s="139"/>
      <c r="Y508" s="140"/>
      <c r="AB508" s="140"/>
      <c r="AE508" s="140"/>
      <c r="AF508" s="140"/>
    </row>
    <row r="509" spans="1:32" s="138" customFormat="1" x14ac:dyDescent="0.25">
      <c r="A509" s="137"/>
      <c r="C509" s="137"/>
      <c r="K509" s="137"/>
      <c r="N509" s="139"/>
      <c r="Y509" s="140"/>
      <c r="AB509" s="140"/>
      <c r="AE509" s="140"/>
      <c r="AF509" s="140"/>
    </row>
    <row r="510" spans="1:32" s="138" customFormat="1" x14ac:dyDescent="0.25">
      <c r="A510" s="137"/>
      <c r="C510" s="137"/>
      <c r="K510" s="137"/>
      <c r="N510" s="139"/>
      <c r="Y510" s="140"/>
      <c r="AB510" s="140"/>
      <c r="AE510" s="140"/>
      <c r="AF510" s="140"/>
    </row>
    <row r="511" spans="1:32" s="138" customFormat="1" x14ac:dyDescent="0.25">
      <c r="A511" s="137"/>
      <c r="C511" s="137"/>
      <c r="K511" s="137"/>
      <c r="N511" s="139"/>
      <c r="Y511" s="140"/>
      <c r="AB511" s="140"/>
      <c r="AE511" s="140"/>
      <c r="AF511" s="140"/>
    </row>
    <row r="512" spans="1:32" s="138" customFormat="1" x14ac:dyDescent="0.25">
      <c r="A512" s="137"/>
      <c r="C512" s="137"/>
      <c r="K512" s="137"/>
      <c r="N512" s="139"/>
      <c r="Y512" s="140"/>
      <c r="AB512" s="140"/>
      <c r="AE512" s="140"/>
      <c r="AF512" s="140"/>
    </row>
    <row r="513" spans="1:32" s="138" customFormat="1" x14ac:dyDescent="0.25">
      <c r="A513" s="137"/>
      <c r="C513" s="137"/>
      <c r="K513" s="137"/>
      <c r="N513" s="139"/>
      <c r="Y513" s="140"/>
      <c r="AB513" s="140"/>
      <c r="AE513" s="140"/>
      <c r="AF513" s="140"/>
    </row>
    <row r="514" spans="1:32" s="138" customFormat="1" x14ac:dyDescent="0.25">
      <c r="A514" s="137"/>
      <c r="C514" s="137"/>
      <c r="K514" s="137"/>
      <c r="N514" s="139"/>
      <c r="Y514" s="140"/>
      <c r="AB514" s="140"/>
      <c r="AE514" s="140"/>
      <c r="AF514" s="140"/>
    </row>
    <row r="515" spans="1:32" s="138" customFormat="1" x14ac:dyDescent="0.25">
      <c r="A515" s="137"/>
      <c r="C515" s="137"/>
      <c r="K515" s="137"/>
      <c r="N515" s="139"/>
      <c r="Y515" s="140"/>
      <c r="AB515" s="140"/>
      <c r="AE515" s="140"/>
      <c r="AF515" s="140"/>
    </row>
    <row r="516" spans="1:32" s="138" customFormat="1" x14ac:dyDescent="0.25">
      <c r="A516" s="137"/>
      <c r="C516" s="137"/>
      <c r="K516" s="137"/>
      <c r="N516" s="139"/>
      <c r="Y516" s="140"/>
      <c r="AB516" s="140"/>
      <c r="AE516" s="140"/>
      <c r="AF516" s="140"/>
    </row>
    <row r="517" spans="1:32" s="138" customFormat="1" x14ac:dyDescent="0.25">
      <c r="A517" s="137"/>
      <c r="C517" s="137"/>
      <c r="K517" s="137"/>
      <c r="N517" s="139"/>
      <c r="Y517" s="140"/>
      <c r="AB517" s="140"/>
      <c r="AE517" s="140"/>
      <c r="AF517" s="140"/>
    </row>
    <row r="518" spans="1:32" s="138" customFormat="1" x14ac:dyDescent="0.25">
      <c r="A518" s="137"/>
      <c r="C518" s="137"/>
      <c r="K518" s="137"/>
      <c r="N518" s="139"/>
      <c r="Y518" s="140"/>
      <c r="AB518" s="140"/>
      <c r="AE518" s="140"/>
      <c r="AF518" s="140"/>
    </row>
    <row r="519" spans="1:32" s="138" customFormat="1" x14ac:dyDescent="0.25">
      <c r="A519" s="137"/>
      <c r="C519" s="137"/>
      <c r="K519" s="137"/>
      <c r="N519" s="139"/>
      <c r="Y519" s="140"/>
      <c r="AB519" s="140"/>
      <c r="AE519" s="140"/>
      <c r="AF519" s="140"/>
    </row>
    <row r="520" spans="1:32" s="138" customFormat="1" x14ac:dyDescent="0.25">
      <c r="A520" s="137"/>
      <c r="C520" s="137"/>
      <c r="K520" s="137"/>
      <c r="N520" s="139"/>
      <c r="Y520" s="140"/>
      <c r="AB520" s="140"/>
      <c r="AE520" s="140"/>
      <c r="AF520" s="140"/>
    </row>
    <row r="521" spans="1:32" s="138" customFormat="1" x14ac:dyDescent="0.25">
      <c r="A521" s="137"/>
      <c r="C521" s="137"/>
      <c r="K521" s="137"/>
      <c r="N521" s="139"/>
      <c r="Y521" s="140"/>
      <c r="AB521" s="140"/>
      <c r="AE521" s="140"/>
      <c r="AF521" s="140"/>
    </row>
    <row r="522" spans="1:32" s="138" customFormat="1" x14ac:dyDescent="0.25">
      <c r="A522" s="137"/>
      <c r="C522" s="137"/>
      <c r="K522" s="137"/>
      <c r="N522" s="139"/>
      <c r="Y522" s="140"/>
      <c r="AB522" s="140"/>
      <c r="AE522" s="140"/>
      <c r="AF522" s="140"/>
    </row>
    <row r="523" spans="1:32" s="138" customFormat="1" x14ac:dyDescent="0.25">
      <c r="A523" s="137"/>
      <c r="C523" s="137"/>
      <c r="K523" s="137"/>
      <c r="N523" s="139"/>
      <c r="Y523" s="140"/>
      <c r="AB523" s="140"/>
      <c r="AE523" s="140"/>
      <c r="AF523" s="140"/>
    </row>
    <row r="524" spans="1:32" s="138" customFormat="1" x14ac:dyDescent="0.25">
      <c r="A524" s="137"/>
      <c r="C524" s="137"/>
      <c r="K524" s="137"/>
      <c r="N524" s="139"/>
      <c r="Y524" s="140"/>
      <c r="AB524" s="140"/>
      <c r="AE524" s="140"/>
      <c r="AF524" s="140"/>
    </row>
    <row r="525" spans="1:32" s="138" customFormat="1" x14ac:dyDescent="0.25">
      <c r="A525" s="137"/>
      <c r="C525" s="137"/>
      <c r="K525" s="137"/>
      <c r="N525" s="139"/>
      <c r="Y525" s="140"/>
      <c r="AB525" s="140"/>
      <c r="AE525" s="140"/>
      <c r="AF525" s="140"/>
    </row>
    <row r="526" spans="1:32" s="138" customFormat="1" x14ac:dyDescent="0.25">
      <c r="A526" s="137"/>
      <c r="C526" s="137"/>
      <c r="K526" s="137"/>
      <c r="N526" s="139"/>
      <c r="Y526" s="140"/>
      <c r="AB526" s="140"/>
      <c r="AE526" s="140"/>
      <c r="AF526" s="140"/>
    </row>
    <row r="527" spans="1:32" s="138" customFormat="1" x14ac:dyDescent="0.25">
      <c r="A527" s="137"/>
      <c r="C527" s="137"/>
      <c r="K527" s="137"/>
      <c r="N527" s="139"/>
      <c r="Y527" s="140"/>
      <c r="AB527" s="140"/>
      <c r="AE527" s="140"/>
      <c r="AF527" s="140"/>
    </row>
    <row r="528" spans="1:32" s="138" customFormat="1" x14ac:dyDescent="0.25">
      <c r="A528" s="137"/>
      <c r="C528" s="137"/>
      <c r="K528" s="137"/>
      <c r="N528" s="139"/>
      <c r="Y528" s="140"/>
      <c r="AB528" s="140"/>
      <c r="AE528" s="140"/>
      <c r="AF528" s="140"/>
    </row>
    <row r="529" spans="1:32" s="138" customFormat="1" x14ac:dyDescent="0.25">
      <c r="A529" s="137"/>
      <c r="C529" s="137"/>
      <c r="K529" s="137"/>
      <c r="N529" s="139"/>
      <c r="Y529" s="140"/>
      <c r="AB529" s="140"/>
      <c r="AE529" s="140"/>
      <c r="AF529" s="140"/>
    </row>
    <row r="530" spans="1:32" s="138" customFormat="1" x14ac:dyDescent="0.25">
      <c r="A530" s="137"/>
      <c r="C530" s="137"/>
      <c r="K530" s="137"/>
      <c r="N530" s="139"/>
      <c r="Y530" s="140"/>
      <c r="AB530" s="140"/>
      <c r="AE530" s="140"/>
      <c r="AF530" s="140"/>
    </row>
    <row r="531" spans="1:32" s="138" customFormat="1" x14ac:dyDescent="0.25">
      <c r="A531" s="137"/>
      <c r="C531" s="137"/>
      <c r="K531" s="137"/>
      <c r="N531" s="139"/>
      <c r="Y531" s="140"/>
      <c r="AB531" s="140"/>
      <c r="AE531" s="140"/>
      <c r="AF531" s="140"/>
    </row>
    <row r="532" spans="1:32" s="138" customFormat="1" x14ac:dyDescent="0.25">
      <c r="A532" s="137"/>
      <c r="C532" s="137"/>
      <c r="K532" s="137"/>
      <c r="N532" s="139"/>
      <c r="Y532" s="140"/>
      <c r="AB532" s="140"/>
      <c r="AE532" s="140"/>
      <c r="AF532" s="140"/>
    </row>
    <row r="533" spans="1:32" s="138" customFormat="1" x14ac:dyDescent="0.25">
      <c r="A533" s="137"/>
      <c r="C533" s="137"/>
      <c r="K533" s="137"/>
      <c r="N533" s="139"/>
      <c r="Y533" s="140"/>
      <c r="AB533" s="140"/>
      <c r="AE533" s="140"/>
      <c r="AF533" s="140"/>
    </row>
    <row r="534" spans="1:32" s="138" customFormat="1" x14ac:dyDescent="0.25">
      <c r="A534" s="137"/>
      <c r="C534" s="137"/>
      <c r="K534" s="137"/>
      <c r="N534" s="139"/>
      <c r="Y534" s="140"/>
      <c r="AB534" s="140"/>
      <c r="AE534" s="140"/>
      <c r="AF534" s="140"/>
    </row>
    <row r="535" spans="1:32" s="138" customFormat="1" x14ac:dyDescent="0.25">
      <c r="A535" s="137"/>
      <c r="C535" s="137"/>
      <c r="K535" s="137"/>
      <c r="N535" s="139"/>
      <c r="Y535" s="140"/>
      <c r="AB535" s="140"/>
      <c r="AE535" s="140"/>
      <c r="AF535" s="140"/>
    </row>
    <row r="536" spans="1:32" s="138" customFormat="1" x14ac:dyDescent="0.25">
      <c r="A536" s="137"/>
      <c r="C536" s="137"/>
      <c r="K536" s="137"/>
      <c r="N536" s="139"/>
      <c r="Y536" s="140"/>
      <c r="AB536" s="140"/>
      <c r="AE536" s="140"/>
      <c r="AF536" s="140"/>
    </row>
    <row r="537" spans="1:32" s="138" customFormat="1" x14ac:dyDescent="0.25">
      <c r="A537" s="137"/>
      <c r="C537" s="137"/>
      <c r="K537" s="137"/>
      <c r="N537" s="139"/>
      <c r="Y537" s="140"/>
      <c r="AB537" s="140"/>
      <c r="AE537" s="140"/>
      <c r="AF537" s="140"/>
    </row>
    <row r="538" spans="1:32" s="138" customFormat="1" x14ac:dyDescent="0.25">
      <c r="A538" s="137"/>
      <c r="C538" s="137"/>
      <c r="K538" s="137"/>
      <c r="N538" s="139"/>
      <c r="Y538" s="140"/>
      <c r="AB538" s="140"/>
      <c r="AE538" s="140"/>
      <c r="AF538" s="140"/>
    </row>
    <row r="539" spans="1:32" s="138" customFormat="1" x14ac:dyDescent="0.25">
      <c r="A539" s="137"/>
      <c r="C539" s="137"/>
      <c r="K539" s="137"/>
      <c r="N539" s="139"/>
      <c r="Y539" s="140"/>
      <c r="AB539" s="140"/>
      <c r="AE539" s="140"/>
      <c r="AF539" s="140"/>
    </row>
    <row r="540" spans="1:32" s="138" customFormat="1" x14ac:dyDescent="0.25">
      <c r="A540" s="137"/>
      <c r="C540" s="137"/>
      <c r="K540" s="137"/>
      <c r="N540" s="139"/>
      <c r="Y540" s="140"/>
      <c r="AB540" s="140"/>
      <c r="AE540" s="140"/>
      <c r="AF540" s="140"/>
    </row>
    <row r="541" spans="1:32" s="138" customFormat="1" x14ac:dyDescent="0.25">
      <c r="A541" s="137"/>
      <c r="C541" s="137"/>
      <c r="K541" s="137"/>
      <c r="N541" s="139"/>
      <c r="Y541" s="140"/>
      <c r="AB541" s="140"/>
      <c r="AE541" s="140"/>
      <c r="AF541" s="140"/>
    </row>
    <row r="542" spans="1:32" s="138" customFormat="1" x14ac:dyDescent="0.25">
      <c r="A542" s="137"/>
      <c r="C542" s="137"/>
      <c r="K542" s="137"/>
      <c r="N542" s="139"/>
      <c r="Y542" s="140"/>
      <c r="AB542" s="140"/>
      <c r="AE542" s="140"/>
      <c r="AF542" s="140"/>
    </row>
    <row r="543" spans="1:32" s="138" customFormat="1" x14ac:dyDescent="0.25">
      <c r="A543" s="137"/>
      <c r="C543" s="137"/>
      <c r="K543" s="137"/>
      <c r="N543" s="139"/>
      <c r="Y543" s="140"/>
      <c r="AB543" s="140"/>
      <c r="AE543" s="140"/>
      <c r="AF543" s="140"/>
    </row>
    <row r="544" spans="1:32" s="138" customFormat="1" x14ac:dyDescent="0.25">
      <c r="A544" s="137"/>
      <c r="C544" s="137"/>
      <c r="K544" s="137"/>
      <c r="N544" s="139"/>
      <c r="Y544" s="140"/>
      <c r="AB544" s="140"/>
      <c r="AE544" s="140"/>
      <c r="AF544" s="140"/>
    </row>
    <row r="545" spans="1:32" s="138" customFormat="1" x14ac:dyDescent="0.25">
      <c r="A545" s="137"/>
      <c r="C545" s="137"/>
      <c r="K545" s="137"/>
      <c r="N545" s="139"/>
      <c r="Y545" s="140"/>
      <c r="AB545" s="140"/>
      <c r="AE545" s="140"/>
      <c r="AF545" s="140"/>
    </row>
    <row r="546" spans="1:32" s="138" customFormat="1" x14ac:dyDescent="0.25">
      <c r="A546" s="137"/>
      <c r="C546" s="137"/>
      <c r="K546" s="137"/>
      <c r="N546" s="139"/>
      <c r="Y546" s="140"/>
      <c r="AB546" s="140"/>
      <c r="AE546" s="140"/>
      <c r="AF546" s="140"/>
    </row>
    <row r="547" spans="1:32" s="138" customFormat="1" x14ac:dyDescent="0.25">
      <c r="A547" s="137"/>
      <c r="C547" s="137"/>
      <c r="K547" s="137"/>
      <c r="N547" s="139"/>
      <c r="Y547" s="140"/>
      <c r="AB547" s="140"/>
      <c r="AE547" s="140"/>
      <c r="AF547" s="140"/>
    </row>
    <row r="548" spans="1:32" s="138" customFormat="1" x14ac:dyDescent="0.25">
      <c r="A548" s="137"/>
      <c r="C548" s="137"/>
      <c r="K548" s="137"/>
      <c r="N548" s="139"/>
      <c r="Y548" s="140"/>
      <c r="AB548" s="140"/>
      <c r="AE548" s="140"/>
      <c r="AF548" s="140"/>
    </row>
    <row r="549" spans="1:32" s="138" customFormat="1" x14ac:dyDescent="0.25">
      <c r="A549" s="137"/>
      <c r="C549" s="137"/>
      <c r="K549" s="137"/>
      <c r="N549" s="139"/>
      <c r="Y549" s="140"/>
      <c r="AB549" s="140"/>
      <c r="AE549" s="140"/>
      <c r="AF549" s="140"/>
    </row>
    <row r="550" spans="1:32" s="138" customFormat="1" x14ac:dyDescent="0.25">
      <c r="A550" s="137"/>
      <c r="C550" s="137"/>
      <c r="K550" s="137"/>
      <c r="N550" s="139"/>
      <c r="Y550" s="140"/>
      <c r="AB550" s="140"/>
      <c r="AE550" s="140"/>
      <c r="AF550" s="140"/>
    </row>
    <row r="551" spans="1:32" s="138" customFormat="1" x14ac:dyDescent="0.25">
      <c r="A551" s="137"/>
      <c r="C551" s="137"/>
      <c r="K551" s="137"/>
      <c r="N551" s="139"/>
      <c r="Y551" s="140"/>
      <c r="AB551" s="140"/>
      <c r="AE551" s="140"/>
      <c r="AF551" s="140"/>
    </row>
    <row r="552" spans="1:32" s="138" customFormat="1" x14ac:dyDescent="0.25">
      <c r="A552" s="137"/>
      <c r="C552" s="137"/>
      <c r="K552" s="137"/>
      <c r="N552" s="139"/>
      <c r="Y552" s="140"/>
      <c r="AB552" s="140"/>
      <c r="AE552" s="140"/>
      <c r="AF552" s="140"/>
    </row>
    <row r="553" spans="1:32" s="138" customFormat="1" x14ac:dyDescent="0.25">
      <c r="A553" s="137"/>
      <c r="C553" s="137"/>
      <c r="K553" s="137"/>
      <c r="N553" s="139"/>
      <c r="Y553" s="140"/>
      <c r="AB553" s="140"/>
      <c r="AE553" s="140"/>
      <c r="AF553" s="140"/>
    </row>
    <row r="554" spans="1:32" s="138" customFormat="1" x14ac:dyDescent="0.25">
      <c r="A554" s="137"/>
      <c r="C554" s="137"/>
      <c r="K554" s="137"/>
      <c r="N554" s="139"/>
      <c r="Y554" s="140"/>
      <c r="AB554" s="140"/>
      <c r="AE554" s="140"/>
      <c r="AF554" s="140"/>
    </row>
    <row r="555" spans="1:32" s="138" customFormat="1" x14ac:dyDescent="0.25">
      <c r="A555" s="137"/>
      <c r="C555" s="137"/>
      <c r="K555" s="137"/>
      <c r="N555" s="139"/>
      <c r="Y555" s="140"/>
      <c r="AB555" s="140"/>
      <c r="AE555" s="140"/>
      <c r="AF555" s="140"/>
    </row>
    <row r="556" spans="1:32" s="138" customFormat="1" x14ac:dyDescent="0.25">
      <c r="A556" s="137"/>
      <c r="C556" s="137"/>
      <c r="K556" s="137"/>
      <c r="N556" s="139"/>
      <c r="Y556" s="140"/>
      <c r="AB556" s="140"/>
      <c r="AE556" s="140"/>
      <c r="AF556" s="140"/>
    </row>
    <row r="557" spans="1:32" s="138" customFormat="1" x14ac:dyDescent="0.25">
      <c r="A557" s="137"/>
      <c r="C557" s="137"/>
      <c r="K557" s="137"/>
      <c r="N557" s="139"/>
      <c r="Y557" s="140"/>
      <c r="AB557" s="140"/>
      <c r="AE557" s="140"/>
      <c r="AF557" s="140"/>
    </row>
    <row r="558" spans="1:32" s="138" customFormat="1" x14ac:dyDescent="0.25">
      <c r="A558" s="137"/>
      <c r="C558" s="137"/>
      <c r="K558" s="137"/>
      <c r="N558" s="139"/>
      <c r="Y558" s="140"/>
      <c r="AB558" s="140"/>
      <c r="AE558" s="140"/>
      <c r="AF558" s="140"/>
    </row>
    <row r="559" spans="1:32" s="138" customFormat="1" x14ac:dyDescent="0.25">
      <c r="A559" s="137"/>
      <c r="C559" s="137"/>
      <c r="K559" s="137"/>
      <c r="N559" s="139"/>
      <c r="Y559" s="140"/>
      <c r="AB559" s="140"/>
      <c r="AE559" s="140"/>
      <c r="AF559" s="140"/>
    </row>
    <row r="560" spans="1:32" s="138" customFormat="1" x14ac:dyDescent="0.25">
      <c r="A560" s="137"/>
      <c r="C560" s="137"/>
      <c r="K560" s="137"/>
      <c r="N560" s="139"/>
      <c r="Y560" s="140"/>
      <c r="AB560" s="140"/>
      <c r="AE560" s="140"/>
      <c r="AF560" s="140"/>
    </row>
    <row r="561" spans="1:32" s="138" customFormat="1" x14ac:dyDescent="0.25">
      <c r="A561" s="137"/>
      <c r="C561" s="137"/>
      <c r="K561" s="137"/>
      <c r="N561" s="139"/>
      <c r="Y561" s="140"/>
      <c r="AB561" s="140"/>
      <c r="AE561" s="140"/>
      <c r="AF561" s="140"/>
    </row>
    <row r="562" spans="1:32" s="138" customFormat="1" x14ac:dyDescent="0.25">
      <c r="A562" s="137"/>
      <c r="C562" s="137"/>
      <c r="K562" s="137"/>
      <c r="N562" s="139"/>
      <c r="Y562" s="140"/>
      <c r="AB562" s="140"/>
      <c r="AE562" s="140"/>
      <c r="AF562" s="140"/>
    </row>
    <row r="563" spans="1:32" s="138" customFormat="1" x14ac:dyDescent="0.25">
      <c r="A563" s="137"/>
      <c r="C563" s="137"/>
      <c r="K563" s="137"/>
      <c r="N563" s="139"/>
      <c r="Y563" s="140"/>
      <c r="AB563" s="140"/>
      <c r="AE563" s="140"/>
      <c r="AF563" s="140"/>
    </row>
    <row r="564" spans="1:32" s="138" customFormat="1" x14ac:dyDescent="0.25">
      <c r="A564" s="137"/>
      <c r="C564" s="137"/>
      <c r="K564" s="137"/>
      <c r="N564" s="139"/>
      <c r="Y564" s="140"/>
      <c r="AB564" s="140"/>
      <c r="AE564" s="140"/>
      <c r="AF564" s="140"/>
    </row>
    <row r="565" spans="1:32" s="138" customFormat="1" x14ac:dyDescent="0.25">
      <c r="A565" s="137"/>
      <c r="C565" s="137"/>
      <c r="K565" s="137"/>
      <c r="N565" s="139"/>
      <c r="Y565" s="140"/>
      <c r="AB565" s="140"/>
      <c r="AE565" s="140"/>
      <c r="AF565" s="140"/>
    </row>
    <row r="566" spans="1:32" s="138" customFormat="1" x14ac:dyDescent="0.25">
      <c r="A566" s="137"/>
      <c r="C566" s="137"/>
      <c r="K566" s="137"/>
      <c r="N566" s="139"/>
      <c r="Y566" s="140"/>
      <c r="AB566" s="140"/>
      <c r="AE566" s="140"/>
      <c r="AF566" s="140"/>
    </row>
    <row r="567" spans="1:32" s="138" customFormat="1" x14ac:dyDescent="0.25">
      <c r="A567" s="137"/>
      <c r="C567" s="137"/>
      <c r="K567" s="137"/>
      <c r="N567" s="139"/>
      <c r="Y567" s="140"/>
      <c r="AB567" s="140"/>
      <c r="AE567" s="140"/>
      <c r="AF567" s="140"/>
    </row>
    <row r="568" spans="1:32" s="138" customFormat="1" x14ac:dyDescent="0.25">
      <c r="A568" s="137"/>
      <c r="C568" s="137"/>
      <c r="K568" s="137"/>
      <c r="N568" s="139"/>
      <c r="Y568" s="140"/>
      <c r="AB568" s="140"/>
      <c r="AE568" s="140"/>
      <c r="AF568" s="140"/>
    </row>
    <row r="569" spans="1:32" s="138" customFormat="1" x14ac:dyDescent="0.25">
      <c r="A569" s="137"/>
      <c r="C569" s="137"/>
      <c r="K569" s="137"/>
      <c r="N569" s="139"/>
      <c r="Y569" s="140"/>
      <c r="AB569" s="140"/>
      <c r="AE569" s="140"/>
      <c r="AF569" s="140"/>
    </row>
    <row r="570" spans="1:32" s="138" customFormat="1" x14ac:dyDescent="0.25">
      <c r="A570" s="137"/>
      <c r="C570" s="137"/>
      <c r="K570" s="137"/>
      <c r="N570" s="139"/>
      <c r="Y570" s="140"/>
      <c r="AB570" s="140"/>
      <c r="AE570" s="140"/>
      <c r="AF570" s="140"/>
    </row>
    <row r="571" spans="1:32" s="138" customFormat="1" x14ac:dyDescent="0.25">
      <c r="A571" s="137"/>
      <c r="C571" s="137"/>
      <c r="K571" s="137"/>
      <c r="N571" s="139"/>
      <c r="Y571" s="140"/>
      <c r="AB571" s="140"/>
      <c r="AE571" s="140"/>
      <c r="AF571" s="140"/>
    </row>
    <row r="572" spans="1:32" s="138" customFormat="1" x14ac:dyDescent="0.25">
      <c r="A572" s="137"/>
      <c r="C572" s="137"/>
      <c r="K572" s="137"/>
      <c r="N572" s="139"/>
      <c r="Y572" s="140"/>
      <c r="AB572" s="140"/>
      <c r="AE572" s="140"/>
      <c r="AF572" s="140"/>
    </row>
    <row r="573" spans="1:32" s="138" customFormat="1" x14ac:dyDescent="0.25">
      <c r="A573" s="137"/>
      <c r="C573" s="137"/>
      <c r="K573" s="137"/>
      <c r="N573" s="139"/>
      <c r="Y573" s="140"/>
      <c r="AB573" s="140"/>
      <c r="AE573" s="140"/>
      <c r="AF573" s="140"/>
    </row>
    <row r="574" spans="1:32" s="138" customFormat="1" x14ac:dyDescent="0.25">
      <c r="A574" s="137"/>
      <c r="C574" s="137"/>
      <c r="K574" s="137"/>
      <c r="N574" s="139"/>
      <c r="Y574" s="140"/>
      <c r="AB574" s="140"/>
      <c r="AE574" s="140"/>
      <c r="AF574" s="140"/>
    </row>
    <row r="575" spans="1:32" s="138" customFormat="1" x14ac:dyDescent="0.25">
      <c r="A575" s="137"/>
      <c r="C575" s="137"/>
      <c r="K575" s="137"/>
      <c r="N575" s="139"/>
      <c r="Y575" s="140"/>
      <c r="AB575" s="140"/>
      <c r="AE575" s="140"/>
      <c r="AF575" s="140"/>
    </row>
    <row r="576" spans="1:32" s="138" customFormat="1" x14ac:dyDescent="0.25">
      <c r="A576" s="137"/>
      <c r="C576" s="137"/>
      <c r="K576" s="137"/>
      <c r="N576" s="139"/>
      <c r="Y576" s="140"/>
      <c r="AB576" s="140"/>
      <c r="AE576" s="140"/>
      <c r="AF576" s="140"/>
    </row>
    <row r="577" spans="1:32" s="138" customFormat="1" x14ac:dyDescent="0.25">
      <c r="A577" s="137"/>
      <c r="C577" s="137"/>
      <c r="K577" s="137"/>
      <c r="N577" s="139"/>
      <c r="Y577" s="140"/>
      <c r="AB577" s="140"/>
      <c r="AE577" s="140"/>
      <c r="AF577" s="140"/>
    </row>
    <row r="578" spans="1:32" s="138" customFormat="1" x14ac:dyDescent="0.25">
      <c r="A578" s="137"/>
      <c r="C578" s="137"/>
      <c r="K578" s="137"/>
      <c r="N578" s="139"/>
      <c r="Y578" s="140"/>
      <c r="AB578" s="140"/>
      <c r="AE578" s="140"/>
      <c r="AF578" s="140"/>
    </row>
    <row r="579" spans="1:32" s="138" customFormat="1" x14ac:dyDescent="0.25">
      <c r="A579" s="137"/>
      <c r="C579" s="137"/>
      <c r="K579" s="137"/>
      <c r="N579" s="139"/>
      <c r="Y579" s="140"/>
      <c r="AB579" s="140"/>
      <c r="AE579" s="140"/>
      <c r="AF579" s="140"/>
    </row>
    <row r="580" spans="1:32" s="138" customFormat="1" x14ac:dyDescent="0.25">
      <c r="A580" s="137"/>
      <c r="C580" s="137"/>
      <c r="K580" s="137"/>
      <c r="N580" s="139"/>
      <c r="Y580" s="140"/>
      <c r="AB580" s="140"/>
      <c r="AE580" s="140"/>
      <c r="AF580" s="140"/>
    </row>
    <row r="581" spans="1:32" s="138" customFormat="1" x14ac:dyDescent="0.25">
      <c r="A581" s="137"/>
      <c r="C581" s="137"/>
      <c r="K581" s="137"/>
      <c r="N581" s="139"/>
      <c r="Y581" s="140"/>
      <c r="AB581" s="140"/>
      <c r="AE581" s="140"/>
      <c r="AF581" s="140"/>
    </row>
    <row r="582" spans="1:32" s="138" customFormat="1" x14ac:dyDescent="0.25">
      <c r="A582" s="137"/>
      <c r="C582" s="137"/>
      <c r="K582" s="137"/>
      <c r="N582" s="139"/>
      <c r="Y582" s="140"/>
      <c r="AB582" s="140"/>
      <c r="AE582" s="140"/>
      <c r="AF582" s="140"/>
    </row>
    <row r="583" spans="1:32" s="138" customFormat="1" x14ac:dyDescent="0.25">
      <c r="A583" s="137"/>
      <c r="C583" s="137"/>
      <c r="K583" s="137"/>
      <c r="N583" s="139"/>
      <c r="Y583" s="140"/>
      <c r="AB583" s="140"/>
      <c r="AE583" s="140"/>
      <c r="AF583" s="140"/>
    </row>
    <row r="584" spans="1:32" s="138" customFormat="1" x14ac:dyDescent="0.25">
      <c r="A584" s="137"/>
      <c r="C584" s="137"/>
      <c r="K584" s="137"/>
      <c r="N584" s="139"/>
      <c r="Y584" s="140"/>
      <c r="AB584" s="140"/>
      <c r="AE584" s="140"/>
      <c r="AF584" s="140"/>
    </row>
    <row r="585" spans="1:32" s="138" customFormat="1" x14ac:dyDescent="0.25">
      <c r="A585" s="137"/>
      <c r="C585" s="137"/>
      <c r="K585" s="137"/>
      <c r="N585" s="139"/>
      <c r="Y585" s="140"/>
      <c r="AB585" s="140"/>
      <c r="AE585" s="140"/>
      <c r="AF585" s="140"/>
    </row>
    <row r="586" spans="1:32" s="138" customFormat="1" x14ac:dyDescent="0.25">
      <c r="A586" s="137"/>
      <c r="C586" s="137"/>
      <c r="K586" s="137"/>
      <c r="N586" s="139"/>
      <c r="Y586" s="140"/>
      <c r="AB586" s="140"/>
      <c r="AE586" s="140"/>
      <c r="AF586" s="140"/>
    </row>
    <row r="587" spans="1:32" s="138" customFormat="1" x14ac:dyDescent="0.25">
      <c r="A587" s="137"/>
      <c r="C587" s="137"/>
      <c r="K587" s="137"/>
      <c r="N587" s="139"/>
      <c r="Y587" s="140"/>
      <c r="AB587" s="140"/>
      <c r="AE587" s="140"/>
      <c r="AF587" s="140"/>
    </row>
    <row r="588" spans="1:32" s="138" customFormat="1" x14ac:dyDescent="0.25">
      <c r="A588" s="137"/>
      <c r="C588" s="137"/>
      <c r="K588" s="137"/>
      <c r="N588" s="139"/>
      <c r="Y588" s="140"/>
      <c r="AB588" s="140"/>
      <c r="AE588" s="140"/>
      <c r="AF588" s="140"/>
    </row>
    <row r="589" spans="1:32" s="138" customFormat="1" x14ac:dyDescent="0.25">
      <c r="A589" s="137"/>
      <c r="C589" s="137"/>
      <c r="K589" s="137"/>
      <c r="N589" s="139"/>
      <c r="Y589" s="140"/>
      <c r="AB589" s="140"/>
      <c r="AE589" s="140"/>
      <c r="AF589" s="140"/>
    </row>
    <row r="590" spans="1:32" s="138" customFormat="1" x14ac:dyDescent="0.25">
      <c r="A590" s="137"/>
      <c r="C590" s="137"/>
      <c r="K590" s="137"/>
      <c r="N590" s="139"/>
      <c r="Y590" s="140"/>
      <c r="AB590" s="140"/>
      <c r="AE590" s="140"/>
      <c r="AF590" s="140"/>
    </row>
    <row r="591" spans="1:32" s="138" customFormat="1" x14ac:dyDescent="0.25">
      <c r="A591" s="137"/>
      <c r="C591" s="137"/>
      <c r="K591" s="137"/>
      <c r="N591" s="139"/>
      <c r="Y591" s="140"/>
      <c r="AB591" s="140"/>
      <c r="AE591" s="140"/>
      <c r="AF591" s="140"/>
    </row>
    <row r="592" spans="1:32" s="138" customFormat="1" x14ac:dyDescent="0.25">
      <c r="A592" s="137"/>
      <c r="C592" s="137"/>
      <c r="K592" s="137"/>
      <c r="N592" s="139"/>
      <c r="Y592" s="140"/>
      <c r="AB592" s="140"/>
      <c r="AE592" s="140"/>
      <c r="AF592" s="140"/>
    </row>
    <row r="593" spans="1:32" s="138" customFormat="1" x14ac:dyDescent="0.25">
      <c r="A593" s="137"/>
      <c r="C593" s="137"/>
      <c r="K593" s="137"/>
      <c r="N593" s="139"/>
      <c r="Y593" s="140"/>
      <c r="AB593" s="140"/>
      <c r="AE593" s="140"/>
      <c r="AF593" s="140"/>
    </row>
    <row r="594" spans="1:32" s="138" customFormat="1" x14ac:dyDescent="0.25">
      <c r="A594" s="137"/>
      <c r="C594" s="137"/>
      <c r="K594" s="137"/>
      <c r="N594" s="139"/>
      <c r="Y594" s="140"/>
      <c r="AB594" s="140"/>
      <c r="AE594" s="140"/>
      <c r="AF594" s="140"/>
    </row>
    <row r="595" spans="1:32" s="138" customFormat="1" x14ac:dyDescent="0.25">
      <c r="A595" s="137"/>
      <c r="C595" s="137"/>
      <c r="K595" s="137"/>
      <c r="N595" s="139"/>
      <c r="Y595" s="140"/>
      <c r="AB595" s="140"/>
      <c r="AE595" s="140"/>
      <c r="AF595" s="140"/>
    </row>
    <row r="596" spans="1:32" s="138" customFormat="1" x14ac:dyDescent="0.25">
      <c r="A596" s="137"/>
      <c r="C596" s="137"/>
      <c r="K596" s="137"/>
      <c r="N596" s="139"/>
      <c r="Y596" s="140"/>
      <c r="AB596" s="140"/>
      <c r="AE596" s="140"/>
      <c r="AF596" s="140"/>
    </row>
    <row r="597" spans="1:32" s="138" customFormat="1" x14ac:dyDescent="0.25">
      <c r="A597" s="137"/>
      <c r="C597" s="137"/>
      <c r="K597" s="137"/>
      <c r="N597" s="139"/>
      <c r="Y597" s="140"/>
      <c r="AB597" s="140"/>
      <c r="AE597" s="140"/>
      <c r="AF597" s="140"/>
    </row>
    <row r="598" spans="1:32" s="138" customFormat="1" x14ac:dyDescent="0.25">
      <c r="A598" s="137"/>
      <c r="C598" s="137"/>
      <c r="K598" s="137"/>
      <c r="N598" s="139"/>
      <c r="Y598" s="140"/>
      <c r="AB598" s="140"/>
      <c r="AE598" s="140"/>
      <c r="AF598" s="140"/>
    </row>
    <row r="599" spans="1:32" s="138" customFormat="1" x14ac:dyDescent="0.25">
      <c r="A599" s="137"/>
      <c r="C599" s="137"/>
      <c r="K599" s="137"/>
      <c r="N599" s="139"/>
      <c r="Y599" s="140"/>
      <c r="AB599" s="140"/>
      <c r="AE599" s="140"/>
      <c r="AF599" s="140"/>
    </row>
    <row r="600" spans="1:32" s="138" customFormat="1" x14ac:dyDescent="0.25">
      <c r="A600" s="137"/>
      <c r="C600" s="137"/>
      <c r="K600" s="137"/>
      <c r="N600" s="139"/>
      <c r="Y600" s="140"/>
      <c r="AB600" s="140"/>
      <c r="AE600" s="140"/>
      <c r="AF600" s="140"/>
    </row>
    <row r="601" spans="1:32" s="138" customFormat="1" x14ac:dyDescent="0.25">
      <c r="A601" s="137"/>
      <c r="C601" s="137"/>
      <c r="K601" s="137"/>
      <c r="N601" s="139"/>
      <c r="Y601" s="140"/>
      <c r="AB601" s="140"/>
      <c r="AE601" s="140"/>
      <c r="AF601" s="140"/>
    </row>
    <row r="602" spans="1:32" s="138" customFormat="1" x14ac:dyDescent="0.25">
      <c r="A602" s="137"/>
      <c r="C602" s="137"/>
      <c r="K602" s="137"/>
      <c r="N602" s="139"/>
      <c r="Y602" s="140"/>
      <c r="AB602" s="140"/>
      <c r="AE602" s="140"/>
      <c r="AF602" s="140"/>
    </row>
    <row r="603" spans="1:32" s="138" customFormat="1" x14ac:dyDescent="0.25">
      <c r="A603" s="137"/>
      <c r="C603" s="137"/>
      <c r="K603" s="137"/>
      <c r="N603" s="139"/>
      <c r="Y603" s="140"/>
      <c r="AB603" s="140"/>
      <c r="AE603" s="140"/>
      <c r="AF603" s="140"/>
    </row>
    <row r="604" spans="1:32" s="138" customFormat="1" x14ac:dyDescent="0.25">
      <c r="A604" s="137"/>
      <c r="C604" s="137"/>
      <c r="K604" s="137"/>
      <c r="N604" s="139"/>
      <c r="Y604" s="140"/>
      <c r="AB604" s="140"/>
      <c r="AE604" s="140"/>
      <c r="AF604" s="140"/>
    </row>
    <row r="605" spans="1:32" s="138" customFormat="1" x14ac:dyDescent="0.25">
      <c r="A605" s="137"/>
      <c r="C605" s="137"/>
      <c r="K605" s="137"/>
      <c r="N605" s="139"/>
      <c r="Y605" s="140"/>
      <c r="AB605" s="140"/>
      <c r="AE605" s="140"/>
      <c r="AF605" s="140"/>
    </row>
    <row r="606" spans="1:32" s="138" customFormat="1" x14ac:dyDescent="0.25">
      <c r="A606" s="137"/>
      <c r="C606" s="137"/>
      <c r="K606" s="137"/>
      <c r="N606" s="139"/>
      <c r="Y606" s="140"/>
      <c r="AB606" s="140"/>
      <c r="AE606" s="140"/>
      <c r="AF606" s="140"/>
    </row>
    <row r="607" spans="1:32" s="138" customFormat="1" x14ac:dyDescent="0.25">
      <c r="A607" s="137"/>
      <c r="C607" s="137"/>
      <c r="K607" s="137"/>
      <c r="N607" s="139"/>
      <c r="Y607" s="140"/>
      <c r="AB607" s="140"/>
      <c r="AE607" s="140"/>
      <c r="AF607" s="140"/>
    </row>
    <row r="608" spans="1:32" s="138" customFormat="1" x14ac:dyDescent="0.25">
      <c r="A608" s="137"/>
      <c r="C608" s="137"/>
      <c r="K608" s="137"/>
      <c r="N608" s="139"/>
      <c r="Y608" s="140"/>
      <c r="AB608" s="140"/>
      <c r="AE608" s="140"/>
      <c r="AF608" s="140"/>
    </row>
    <row r="609" spans="1:32" s="138" customFormat="1" x14ac:dyDescent="0.25">
      <c r="A609" s="137"/>
      <c r="C609" s="137"/>
      <c r="K609" s="137"/>
      <c r="N609" s="139"/>
      <c r="Y609" s="140"/>
      <c r="AB609" s="140"/>
      <c r="AE609" s="140"/>
      <c r="AF609" s="140"/>
    </row>
    <row r="610" spans="1:32" s="138" customFormat="1" x14ac:dyDescent="0.25">
      <c r="A610" s="137"/>
      <c r="C610" s="137"/>
      <c r="K610" s="137"/>
      <c r="N610" s="139"/>
      <c r="Y610" s="140"/>
      <c r="AB610" s="140"/>
      <c r="AE610" s="140"/>
      <c r="AF610" s="140"/>
    </row>
    <row r="611" spans="1:32" s="138" customFormat="1" x14ac:dyDescent="0.25">
      <c r="A611" s="137"/>
      <c r="C611" s="137"/>
      <c r="K611" s="137"/>
      <c r="N611" s="139"/>
      <c r="Y611" s="140"/>
      <c r="AB611" s="140"/>
      <c r="AE611" s="140"/>
      <c r="AF611" s="140"/>
    </row>
    <row r="612" spans="1:32" s="138" customFormat="1" x14ac:dyDescent="0.25">
      <c r="A612" s="137"/>
      <c r="C612" s="137"/>
      <c r="K612" s="137"/>
      <c r="N612" s="139"/>
      <c r="Y612" s="140"/>
      <c r="AB612" s="140"/>
      <c r="AE612" s="140"/>
      <c r="AF612" s="140"/>
    </row>
    <row r="613" spans="1:32" s="138" customFormat="1" x14ac:dyDescent="0.25">
      <c r="A613" s="137"/>
      <c r="C613" s="137"/>
      <c r="K613" s="137"/>
      <c r="N613" s="139"/>
      <c r="Y613" s="140"/>
      <c r="AB613" s="140"/>
      <c r="AE613" s="140"/>
      <c r="AF613" s="140"/>
    </row>
    <row r="614" spans="1:32" s="138" customFormat="1" x14ac:dyDescent="0.25">
      <c r="A614" s="137"/>
      <c r="C614" s="137"/>
      <c r="K614" s="137"/>
      <c r="N614" s="139"/>
      <c r="Y614" s="140"/>
      <c r="AB614" s="140"/>
      <c r="AE614" s="140"/>
      <c r="AF614" s="140"/>
    </row>
    <row r="615" spans="1:32" s="138" customFormat="1" x14ac:dyDescent="0.25">
      <c r="A615" s="137"/>
      <c r="C615" s="137"/>
      <c r="K615" s="137"/>
      <c r="N615" s="139"/>
      <c r="Y615" s="140"/>
      <c r="AB615" s="140"/>
      <c r="AE615" s="140"/>
      <c r="AF615" s="140"/>
    </row>
    <row r="616" spans="1:32" s="138" customFormat="1" x14ac:dyDescent="0.25">
      <c r="A616" s="137"/>
      <c r="C616" s="137"/>
      <c r="K616" s="137"/>
      <c r="N616" s="139"/>
      <c r="Y616" s="140"/>
      <c r="AB616" s="140"/>
      <c r="AE616" s="140"/>
      <c r="AF616" s="140"/>
    </row>
    <row r="617" spans="1:32" s="138" customFormat="1" x14ac:dyDescent="0.25">
      <c r="A617" s="137"/>
      <c r="C617" s="137"/>
      <c r="K617" s="137"/>
      <c r="N617" s="139"/>
      <c r="Y617" s="140"/>
      <c r="AB617" s="140"/>
      <c r="AE617" s="140"/>
      <c r="AF617" s="140"/>
    </row>
    <row r="618" spans="1:32" s="138" customFormat="1" x14ac:dyDescent="0.25">
      <c r="A618" s="137"/>
      <c r="C618" s="137"/>
      <c r="K618" s="137"/>
      <c r="N618" s="139"/>
      <c r="Y618" s="140"/>
      <c r="AB618" s="140"/>
      <c r="AE618" s="140"/>
      <c r="AF618" s="140"/>
    </row>
    <row r="619" spans="1:32" s="138" customFormat="1" x14ac:dyDescent="0.25">
      <c r="A619" s="137"/>
      <c r="C619" s="137"/>
      <c r="K619" s="137"/>
      <c r="N619" s="139"/>
      <c r="Y619" s="140"/>
      <c r="AB619" s="140"/>
      <c r="AE619" s="140"/>
      <c r="AF619" s="140"/>
    </row>
    <row r="620" spans="1:32" s="138" customFormat="1" x14ac:dyDescent="0.25">
      <c r="A620" s="137"/>
      <c r="C620" s="137"/>
      <c r="K620" s="137"/>
      <c r="N620" s="139"/>
      <c r="Y620" s="140"/>
      <c r="AB620" s="140"/>
      <c r="AE620" s="140"/>
      <c r="AF620" s="140"/>
    </row>
    <row r="621" spans="1:32" s="138" customFormat="1" x14ac:dyDescent="0.25">
      <c r="A621" s="137"/>
      <c r="C621" s="137"/>
      <c r="K621" s="137"/>
      <c r="N621" s="139"/>
      <c r="Y621" s="140"/>
      <c r="AB621" s="140"/>
      <c r="AE621" s="140"/>
      <c r="AF621" s="140"/>
    </row>
    <row r="622" spans="1:32" s="138" customFormat="1" x14ac:dyDescent="0.25">
      <c r="A622" s="137"/>
      <c r="C622" s="137"/>
      <c r="K622" s="137"/>
      <c r="N622" s="139"/>
      <c r="Y622" s="140"/>
      <c r="AB622" s="140"/>
      <c r="AE622" s="140"/>
      <c r="AF622" s="140"/>
    </row>
    <row r="623" spans="1:32" s="138" customFormat="1" x14ac:dyDescent="0.25">
      <c r="A623" s="137"/>
      <c r="C623" s="137"/>
      <c r="K623" s="137"/>
      <c r="N623" s="139"/>
      <c r="Y623" s="140"/>
      <c r="AB623" s="140"/>
      <c r="AE623" s="140"/>
      <c r="AF623" s="140"/>
    </row>
    <row r="624" spans="1:32" s="138" customFormat="1" x14ac:dyDescent="0.25">
      <c r="A624" s="137"/>
      <c r="C624" s="137"/>
      <c r="K624" s="137"/>
      <c r="N624" s="139"/>
      <c r="Y624" s="140"/>
      <c r="AB624" s="140"/>
      <c r="AE624" s="140"/>
      <c r="AF624" s="140"/>
    </row>
    <row r="625" spans="1:32" s="138" customFormat="1" x14ac:dyDescent="0.25">
      <c r="A625" s="137"/>
      <c r="C625" s="137"/>
      <c r="K625" s="137"/>
      <c r="N625" s="139"/>
      <c r="Y625" s="140"/>
      <c r="AB625" s="140"/>
      <c r="AE625" s="140"/>
      <c r="AF625" s="140"/>
    </row>
    <row r="626" spans="1:32" s="138" customFormat="1" x14ac:dyDescent="0.25">
      <c r="A626" s="137"/>
      <c r="C626" s="137"/>
      <c r="K626" s="137"/>
      <c r="N626" s="139"/>
      <c r="Y626" s="140"/>
      <c r="AB626" s="140"/>
      <c r="AE626" s="140"/>
      <c r="AF626" s="140"/>
    </row>
    <row r="627" spans="1:32" s="138" customFormat="1" x14ac:dyDescent="0.25">
      <c r="A627" s="137"/>
      <c r="C627" s="137"/>
      <c r="K627" s="137"/>
      <c r="N627" s="139"/>
      <c r="Y627" s="140"/>
      <c r="AB627" s="140"/>
      <c r="AE627" s="140"/>
      <c r="AF627" s="140"/>
    </row>
    <row r="628" spans="1:32" s="138" customFormat="1" x14ac:dyDescent="0.25">
      <c r="A628" s="137"/>
      <c r="C628" s="137"/>
      <c r="K628" s="137"/>
      <c r="N628" s="139"/>
      <c r="Y628" s="140"/>
      <c r="AB628" s="140"/>
      <c r="AE628" s="140"/>
      <c r="AF628" s="140"/>
    </row>
    <row r="629" spans="1:32" s="138" customFormat="1" x14ac:dyDescent="0.25">
      <c r="A629" s="137"/>
      <c r="C629" s="137"/>
      <c r="K629" s="137"/>
      <c r="N629" s="139"/>
      <c r="Y629" s="140"/>
      <c r="AB629" s="140"/>
      <c r="AE629" s="140"/>
      <c r="AF629" s="140"/>
    </row>
    <row r="630" spans="1:32" s="138" customFormat="1" x14ac:dyDescent="0.25">
      <c r="A630" s="137"/>
      <c r="C630" s="137"/>
      <c r="K630" s="137"/>
      <c r="N630" s="139"/>
      <c r="Y630" s="140"/>
      <c r="AB630" s="140"/>
      <c r="AE630" s="140"/>
      <c r="AF630" s="140"/>
    </row>
    <row r="631" spans="1:32" s="138" customFormat="1" x14ac:dyDescent="0.25">
      <c r="A631" s="137"/>
      <c r="C631" s="137"/>
      <c r="K631" s="137"/>
      <c r="N631" s="139"/>
      <c r="Y631" s="140"/>
      <c r="AB631" s="140"/>
      <c r="AE631" s="140"/>
      <c r="AF631" s="140"/>
    </row>
    <row r="632" spans="1:32" s="138" customFormat="1" x14ac:dyDescent="0.25">
      <c r="A632" s="137"/>
      <c r="C632" s="137"/>
      <c r="K632" s="137"/>
      <c r="N632" s="139"/>
      <c r="Y632" s="140"/>
      <c r="AB632" s="140"/>
      <c r="AE632" s="140"/>
      <c r="AF632" s="140"/>
    </row>
    <row r="633" spans="1:32" s="138" customFormat="1" x14ac:dyDescent="0.25">
      <c r="A633" s="137"/>
      <c r="C633" s="137"/>
      <c r="K633" s="137"/>
      <c r="N633" s="139"/>
      <c r="Y633" s="140"/>
      <c r="AB633" s="140"/>
      <c r="AE633" s="140"/>
      <c r="AF633" s="140"/>
    </row>
    <row r="634" spans="1:32" s="138" customFormat="1" x14ac:dyDescent="0.25">
      <c r="A634" s="137"/>
      <c r="C634" s="137"/>
      <c r="K634" s="137"/>
      <c r="N634" s="139"/>
      <c r="Y634" s="140"/>
      <c r="AB634" s="140"/>
      <c r="AE634" s="140"/>
      <c r="AF634" s="140"/>
    </row>
    <row r="635" spans="1:32" s="138" customFormat="1" x14ac:dyDescent="0.25">
      <c r="A635" s="137"/>
      <c r="C635" s="137"/>
      <c r="K635" s="137"/>
      <c r="N635" s="139"/>
      <c r="Y635" s="140"/>
      <c r="AB635" s="140"/>
      <c r="AE635" s="140"/>
      <c r="AF635" s="140"/>
    </row>
    <row r="636" spans="1:32" s="138" customFormat="1" x14ac:dyDescent="0.25">
      <c r="A636" s="137"/>
      <c r="C636" s="137"/>
      <c r="K636" s="137"/>
      <c r="N636" s="139"/>
      <c r="Y636" s="140"/>
      <c r="AB636" s="140"/>
      <c r="AE636" s="140"/>
      <c r="AF636" s="140"/>
    </row>
    <row r="637" spans="1:32" s="138" customFormat="1" x14ac:dyDescent="0.25">
      <c r="A637" s="137"/>
      <c r="C637" s="137"/>
      <c r="K637" s="137"/>
      <c r="N637" s="139"/>
      <c r="Y637" s="140"/>
      <c r="AB637" s="140"/>
      <c r="AE637" s="140"/>
      <c r="AF637" s="140"/>
    </row>
    <row r="638" spans="1:32" s="138" customFormat="1" x14ac:dyDescent="0.25">
      <c r="A638" s="137"/>
      <c r="C638" s="137"/>
      <c r="K638" s="137"/>
      <c r="N638" s="139"/>
      <c r="Y638" s="140"/>
      <c r="AB638" s="140"/>
      <c r="AE638" s="140"/>
      <c r="AF638" s="140"/>
    </row>
    <row r="639" spans="1:32" s="138" customFormat="1" x14ac:dyDescent="0.25">
      <c r="A639" s="137"/>
      <c r="C639" s="137"/>
      <c r="K639" s="137"/>
      <c r="N639" s="139"/>
      <c r="Y639" s="140"/>
      <c r="AB639" s="140"/>
      <c r="AE639" s="140"/>
      <c r="AF639" s="140"/>
    </row>
    <row r="640" spans="1:32" s="138" customFormat="1" x14ac:dyDescent="0.25">
      <c r="A640" s="137"/>
      <c r="C640" s="137"/>
      <c r="K640" s="137"/>
      <c r="N640" s="139"/>
      <c r="Y640" s="140"/>
      <c r="AB640" s="140"/>
      <c r="AE640" s="140"/>
      <c r="AF640" s="140"/>
    </row>
    <row r="641" spans="1:32" s="138" customFormat="1" x14ac:dyDescent="0.25">
      <c r="A641" s="137"/>
      <c r="C641" s="137"/>
      <c r="K641" s="137"/>
      <c r="N641" s="139"/>
      <c r="Y641" s="140"/>
      <c r="AB641" s="140"/>
      <c r="AE641" s="140"/>
      <c r="AF641" s="140"/>
    </row>
    <row r="642" spans="1:32" s="138" customFormat="1" x14ac:dyDescent="0.25">
      <c r="A642" s="137"/>
      <c r="C642" s="137"/>
      <c r="K642" s="137"/>
      <c r="N642" s="139"/>
      <c r="Y642" s="140"/>
      <c r="AB642" s="140"/>
      <c r="AE642" s="140"/>
      <c r="AF642" s="140"/>
    </row>
    <row r="643" spans="1:32" s="138" customFormat="1" x14ac:dyDescent="0.25">
      <c r="A643" s="137"/>
      <c r="C643" s="137"/>
      <c r="K643" s="137"/>
      <c r="N643" s="139"/>
      <c r="Y643" s="140"/>
      <c r="AB643" s="140"/>
      <c r="AE643" s="140"/>
      <c r="AF643" s="140"/>
    </row>
    <row r="644" spans="1:32" s="138" customFormat="1" x14ac:dyDescent="0.25">
      <c r="A644" s="137"/>
      <c r="C644" s="137"/>
      <c r="K644" s="137"/>
      <c r="N644" s="139"/>
      <c r="Y644" s="140"/>
      <c r="AB644" s="140"/>
      <c r="AE644" s="140"/>
      <c r="AF644" s="140"/>
    </row>
    <row r="645" spans="1:32" s="138" customFormat="1" x14ac:dyDescent="0.25">
      <c r="A645" s="137"/>
      <c r="C645" s="137"/>
      <c r="K645" s="137"/>
      <c r="N645" s="139"/>
      <c r="Y645" s="140"/>
      <c r="AB645" s="140"/>
      <c r="AE645" s="140"/>
      <c r="AF645" s="140"/>
    </row>
    <row r="646" spans="1:32" s="138" customFormat="1" x14ac:dyDescent="0.25">
      <c r="A646" s="137"/>
      <c r="C646" s="137"/>
      <c r="K646" s="137"/>
      <c r="N646" s="139"/>
      <c r="Y646" s="140"/>
      <c r="AB646" s="140"/>
      <c r="AE646" s="140"/>
      <c r="AF646" s="140"/>
    </row>
    <row r="647" spans="1:32" s="138" customFormat="1" x14ac:dyDescent="0.25">
      <c r="A647" s="137"/>
      <c r="C647" s="137"/>
      <c r="K647" s="137"/>
      <c r="N647" s="139"/>
      <c r="Y647" s="140"/>
      <c r="AB647" s="140"/>
      <c r="AE647" s="140"/>
      <c r="AF647" s="140"/>
    </row>
    <row r="648" spans="1:32" s="138" customFormat="1" x14ac:dyDescent="0.25">
      <c r="A648" s="137"/>
      <c r="C648" s="137"/>
      <c r="K648" s="137"/>
      <c r="N648" s="139"/>
      <c r="Y648" s="140"/>
      <c r="AB648" s="140"/>
      <c r="AE648" s="140"/>
      <c r="AF648" s="140"/>
    </row>
    <row r="649" spans="1:32" s="138" customFormat="1" x14ac:dyDescent="0.25">
      <c r="A649" s="137"/>
      <c r="C649" s="137"/>
      <c r="K649" s="137"/>
      <c r="N649" s="139"/>
      <c r="Y649" s="140"/>
      <c r="AB649" s="140"/>
      <c r="AE649" s="140"/>
      <c r="AF649" s="140"/>
    </row>
    <row r="650" spans="1:32" s="138" customFormat="1" x14ac:dyDescent="0.25">
      <c r="A650" s="137"/>
      <c r="C650" s="137"/>
      <c r="K650" s="137"/>
      <c r="N650" s="139"/>
      <c r="Y650" s="140"/>
      <c r="AB650" s="140"/>
      <c r="AE650" s="140"/>
      <c r="AF650" s="140"/>
    </row>
    <row r="651" spans="1:32" s="138" customFormat="1" x14ac:dyDescent="0.25">
      <c r="A651" s="137"/>
      <c r="C651" s="137"/>
      <c r="K651" s="137"/>
      <c r="N651" s="139"/>
      <c r="Y651" s="140"/>
      <c r="AB651" s="140"/>
      <c r="AE651" s="140"/>
      <c r="AF651" s="140"/>
    </row>
    <row r="652" spans="1:32" s="138" customFormat="1" x14ac:dyDescent="0.25">
      <c r="A652" s="137"/>
      <c r="C652" s="137"/>
      <c r="K652" s="137"/>
      <c r="N652" s="139"/>
      <c r="Y652" s="140"/>
      <c r="AB652" s="140"/>
      <c r="AE652" s="140"/>
      <c r="AF652" s="140"/>
    </row>
    <row r="653" spans="1:32" s="138" customFormat="1" x14ac:dyDescent="0.25">
      <c r="A653" s="137"/>
      <c r="C653" s="137"/>
      <c r="K653" s="137"/>
      <c r="N653" s="139"/>
      <c r="Y653" s="140"/>
      <c r="AB653" s="140"/>
      <c r="AE653" s="140"/>
      <c r="AF653" s="140"/>
    </row>
    <row r="654" spans="1:32" s="138" customFormat="1" x14ac:dyDescent="0.25">
      <c r="A654" s="137"/>
      <c r="C654" s="137"/>
      <c r="K654" s="137"/>
      <c r="N654" s="139"/>
      <c r="Y654" s="140"/>
      <c r="AB654" s="140"/>
      <c r="AE654" s="140"/>
      <c r="AF654" s="140"/>
    </row>
    <row r="655" spans="1:32" s="138" customFormat="1" x14ac:dyDescent="0.25">
      <c r="A655" s="137"/>
      <c r="C655" s="137"/>
      <c r="K655" s="137"/>
      <c r="N655" s="139"/>
      <c r="Y655" s="140"/>
      <c r="AB655" s="140"/>
      <c r="AE655" s="140"/>
      <c r="AF655" s="140"/>
    </row>
    <row r="656" spans="1:32" s="138" customFormat="1" x14ac:dyDescent="0.25">
      <c r="A656" s="137"/>
      <c r="C656" s="137"/>
      <c r="K656" s="137"/>
      <c r="N656" s="139"/>
      <c r="Y656" s="140"/>
      <c r="AB656" s="140"/>
      <c r="AE656" s="140"/>
      <c r="AF656" s="140"/>
    </row>
    <row r="657" spans="1:32" s="138" customFormat="1" x14ac:dyDescent="0.25">
      <c r="A657" s="137"/>
      <c r="C657" s="137"/>
      <c r="K657" s="137"/>
      <c r="N657" s="139"/>
      <c r="Y657" s="140"/>
      <c r="AB657" s="140"/>
      <c r="AE657" s="140"/>
      <c r="AF657" s="140"/>
    </row>
    <row r="658" spans="1:32" s="138" customFormat="1" x14ac:dyDescent="0.25">
      <c r="A658" s="137"/>
      <c r="C658" s="137"/>
      <c r="K658" s="137"/>
      <c r="N658" s="139"/>
      <c r="Y658" s="140"/>
      <c r="AB658" s="140"/>
      <c r="AE658" s="140"/>
      <c r="AF658" s="140"/>
    </row>
    <row r="659" spans="1:32" s="138" customFormat="1" x14ac:dyDescent="0.25">
      <c r="A659" s="137"/>
      <c r="C659" s="137"/>
      <c r="K659" s="137"/>
      <c r="N659" s="139"/>
      <c r="Y659" s="140"/>
      <c r="AB659" s="140"/>
      <c r="AE659" s="140"/>
      <c r="AF659" s="140"/>
    </row>
    <row r="660" spans="1:32" s="138" customFormat="1" x14ac:dyDescent="0.25">
      <c r="A660" s="137"/>
      <c r="C660" s="137"/>
      <c r="K660" s="137"/>
      <c r="N660" s="139"/>
      <c r="Y660" s="140"/>
      <c r="AB660" s="140"/>
      <c r="AE660" s="140"/>
      <c r="AF660" s="140"/>
    </row>
    <row r="661" spans="1:32" s="138" customFormat="1" x14ac:dyDescent="0.25">
      <c r="A661" s="137"/>
      <c r="C661" s="137"/>
      <c r="K661" s="137"/>
      <c r="N661" s="139"/>
      <c r="Y661" s="140"/>
      <c r="AB661" s="140"/>
      <c r="AE661" s="140"/>
      <c r="AF661" s="140"/>
    </row>
    <row r="662" spans="1:32" s="138" customFormat="1" x14ac:dyDescent="0.25">
      <c r="A662" s="137"/>
      <c r="C662" s="137"/>
      <c r="K662" s="137"/>
      <c r="N662" s="139"/>
      <c r="Y662" s="140"/>
      <c r="AB662" s="140"/>
      <c r="AE662" s="140"/>
      <c r="AF662" s="140"/>
    </row>
    <row r="663" spans="1:32" s="138" customFormat="1" x14ac:dyDescent="0.25">
      <c r="A663" s="137"/>
      <c r="C663" s="137"/>
      <c r="K663" s="137"/>
      <c r="N663" s="139"/>
      <c r="Y663" s="140"/>
      <c r="AB663" s="140"/>
      <c r="AE663" s="140"/>
      <c r="AF663" s="140"/>
    </row>
    <row r="664" spans="1:32" s="138" customFormat="1" x14ac:dyDescent="0.25">
      <c r="A664" s="137"/>
      <c r="C664" s="137"/>
      <c r="K664" s="137"/>
      <c r="N664" s="139"/>
      <c r="Y664" s="140"/>
      <c r="AB664" s="140"/>
      <c r="AE664" s="140"/>
      <c r="AF664" s="140"/>
    </row>
    <row r="665" spans="1:32" s="138" customFormat="1" x14ac:dyDescent="0.25">
      <c r="A665" s="137"/>
      <c r="C665" s="137"/>
      <c r="K665" s="137"/>
      <c r="N665" s="139"/>
      <c r="Y665" s="140"/>
      <c r="AB665" s="140"/>
      <c r="AE665" s="140"/>
      <c r="AF665" s="140"/>
    </row>
    <row r="666" spans="1:32" s="138" customFormat="1" x14ac:dyDescent="0.25">
      <c r="A666" s="137"/>
      <c r="C666" s="137"/>
      <c r="K666" s="137"/>
      <c r="N666" s="139"/>
      <c r="Y666" s="140"/>
      <c r="AB666" s="140"/>
      <c r="AE666" s="140"/>
      <c r="AF666" s="140"/>
    </row>
    <row r="667" spans="1:32" s="138" customFormat="1" x14ac:dyDescent="0.25">
      <c r="A667" s="137"/>
      <c r="C667" s="137"/>
      <c r="K667" s="137"/>
      <c r="N667" s="139"/>
      <c r="Y667" s="140"/>
      <c r="AB667" s="140"/>
      <c r="AE667" s="140"/>
      <c r="AF667" s="140"/>
    </row>
    <row r="668" spans="1:32" s="138" customFormat="1" x14ac:dyDescent="0.25">
      <c r="A668" s="137"/>
      <c r="C668" s="137"/>
      <c r="K668" s="137"/>
      <c r="N668" s="139"/>
      <c r="Y668" s="140"/>
      <c r="AB668" s="140"/>
      <c r="AE668" s="140"/>
      <c r="AF668" s="140"/>
    </row>
    <row r="669" spans="1:32" s="138" customFormat="1" x14ac:dyDescent="0.25">
      <c r="A669" s="137"/>
      <c r="C669" s="137"/>
      <c r="K669" s="137"/>
      <c r="N669" s="139"/>
      <c r="Y669" s="140"/>
      <c r="AB669" s="140"/>
      <c r="AE669" s="140"/>
      <c r="AF669" s="140"/>
    </row>
    <row r="670" spans="1:32" s="138" customFormat="1" x14ac:dyDescent="0.25">
      <c r="A670" s="137"/>
      <c r="C670" s="137"/>
      <c r="K670" s="137"/>
      <c r="N670" s="139"/>
      <c r="Y670" s="140"/>
      <c r="AB670" s="140"/>
      <c r="AE670" s="140"/>
      <c r="AF670" s="140"/>
    </row>
    <row r="671" spans="1:32" s="138" customFormat="1" x14ac:dyDescent="0.25">
      <c r="A671" s="137"/>
      <c r="C671" s="137"/>
      <c r="K671" s="137"/>
      <c r="N671" s="139"/>
      <c r="Y671" s="140"/>
      <c r="AB671" s="140"/>
      <c r="AE671" s="140"/>
      <c r="AF671" s="140"/>
    </row>
    <row r="672" spans="1:32" s="138" customFormat="1" x14ac:dyDescent="0.25">
      <c r="A672" s="137"/>
      <c r="C672" s="137"/>
      <c r="K672" s="137"/>
      <c r="N672" s="139"/>
      <c r="Y672" s="140"/>
      <c r="AB672" s="140"/>
      <c r="AE672" s="140"/>
      <c r="AF672" s="140"/>
    </row>
    <row r="673" spans="1:32" s="138" customFormat="1" x14ac:dyDescent="0.25">
      <c r="A673" s="137"/>
      <c r="C673" s="137"/>
      <c r="K673" s="137"/>
      <c r="N673" s="139"/>
      <c r="Y673" s="140"/>
      <c r="AB673" s="140"/>
      <c r="AE673" s="140"/>
      <c r="AF673" s="140"/>
    </row>
    <row r="674" spans="1:32" s="138" customFormat="1" x14ac:dyDescent="0.25">
      <c r="A674" s="137"/>
      <c r="C674" s="137"/>
      <c r="K674" s="137"/>
      <c r="N674" s="139"/>
      <c r="Y674" s="140"/>
      <c r="AB674" s="140"/>
      <c r="AE674" s="140"/>
      <c r="AF674" s="140"/>
    </row>
    <row r="675" spans="1:32" s="138" customFormat="1" x14ac:dyDescent="0.25">
      <c r="A675" s="137"/>
      <c r="C675" s="137"/>
      <c r="K675" s="137"/>
      <c r="N675" s="139"/>
      <c r="Y675" s="140"/>
      <c r="AB675" s="140"/>
      <c r="AE675" s="140"/>
      <c r="AF675" s="140"/>
    </row>
    <row r="676" spans="1:32" s="138" customFormat="1" x14ac:dyDescent="0.25">
      <c r="A676" s="137"/>
      <c r="C676" s="137"/>
      <c r="K676" s="137"/>
      <c r="N676" s="139"/>
      <c r="Y676" s="140"/>
      <c r="AB676" s="140"/>
      <c r="AE676" s="140"/>
      <c r="AF676" s="140"/>
    </row>
    <row r="677" spans="1:32" s="138" customFormat="1" x14ac:dyDescent="0.25">
      <c r="A677" s="137"/>
      <c r="C677" s="137"/>
      <c r="K677" s="137"/>
      <c r="N677" s="139"/>
      <c r="Y677" s="140"/>
      <c r="AB677" s="140"/>
      <c r="AE677" s="140"/>
      <c r="AF677" s="140"/>
    </row>
    <row r="678" spans="1:32" s="138" customFormat="1" x14ac:dyDescent="0.25">
      <c r="A678" s="137"/>
      <c r="C678" s="137"/>
      <c r="K678" s="137"/>
      <c r="N678" s="139"/>
      <c r="Y678" s="140"/>
      <c r="AB678" s="140"/>
      <c r="AE678" s="140"/>
      <c r="AF678" s="140"/>
    </row>
    <row r="679" spans="1:32" s="138" customFormat="1" x14ac:dyDescent="0.25">
      <c r="A679" s="137"/>
      <c r="C679" s="137"/>
      <c r="K679" s="137"/>
      <c r="N679" s="139"/>
      <c r="Y679" s="140"/>
      <c r="AB679" s="140"/>
      <c r="AE679" s="140"/>
      <c r="AF679" s="140"/>
    </row>
    <row r="680" spans="1:32" s="138" customFormat="1" x14ac:dyDescent="0.25">
      <c r="A680" s="137"/>
      <c r="C680" s="137"/>
      <c r="K680" s="137"/>
      <c r="N680" s="139"/>
      <c r="Y680" s="140"/>
      <c r="AB680" s="140"/>
      <c r="AE680" s="140"/>
      <c r="AF680" s="140"/>
    </row>
    <row r="681" spans="1:32" s="138" customFormat="1" x14ac:dyDescent="0.25">
      <c r="A681" s="137"/>
      <c r="C681" s="137"/>
      <c r="K681" s="137"/>
      <c r="N681" s="139"/>
      <c r="Y681" s="140"/>
      <c r="AB681" s="140"/>
      <c r="AE681" s="140"/>
      <c r="AF681" s="140"/>
    </row>
    <row r="682" spans="1:32" s="138" customFormat="1" x14ac:dyDescent="0.25">
      <c r="A682" s="137"/>
      <c r="C682" s="137"/>
      <c r="K682" s="137"/>
      <c r="N682" s="139"/>
      <c r="Y682" s="140"/>
      <c r="AB682" s="140"/>
      <c r="AE682" s="140"/>
      <c r="AF682" s="140"/>
    </row>
    <row r="683" spans="1:32" s="138" customFormat="1" x14ac:dyDescent="0.25">
      <c r="A683" s="137"/>
      <c r="C683" s="137"/>
      <c r="K683" s="137"/>
      <c r="N683" s="139"/>
      <c r="Y683" s="140"/>
      <c r="AB683" s="140"/>
      <c r="AE683" s="140"/>
      <c r="AF683" s="140"/>
    </row>
    <row r="684" spans="1:32" s="138" customFormat="1" x14ac:dyDescent="0.25">
      <c r="A684" s="137"/>
      <c r="C684" s="137"/>
      <c r="K684" s="137"/>
      <c r="N684" s="139"/>
      <c r="Y684" s="140"/>
      <c r="AB684" s="140"/>
      <c r="AE684" s="140"/>
      <c r="AF684" s="140"/>
    </row>
    <row r="685" spans="1:32" s="138" customFormat="1" x14ac:dyDescent="0.25">
      <c r="A685" s="137"/>
      <c r="C685" s="137"/>
      <c r="K685" s="137"/>
      <c r="N685" s="139"/>
      <c r="Y685" s="140"/>
      <c r="AB685" s="140"/>
      <c r="AE685" s="140"/>
      <c r="AF685" s="140"/>
    </row>
    <row r="686" spans="1:32" s="138" customFormat="1" x14ac:dyDescent="0.25">
      <c r="A686" s="137"/>
      <c r="C686" s="137"/>
      <c r="K686" s="137"/>
      <c r="N686" s="139"/>
      <c r="Y686" s="140"/>
      <c r="AB686" s="140"/>
      <c r="AE686" s="140"/>
      <c r="AF686" s="140"/>
    </row>
    <row r="687" spans="1:32" s="138" customFormat="1" x14ac:dyDescent="0.25">
      <c r="A687" s="137"/>
      <c r="C687" s="137"/>
      <c r="K687" s="137"/>
      <c r="N687" s="139"/>
      <c r="Y687" s="140"/>
      <c r="AB687" s="140"/>
      <c r="AE687" s="140"/>
      <c r="AF687" s="140"/>
    </row>
    <row r="688" spans="1:32" s="138" customFormat="1" x14ac:dyDescent="0.25">
      <c r="A688" s="137"/>
      <c r="C688" s="137"/>
      <c r="K688" s="137"/>
      <c r="N688" s="139"/>
      <c r="Y688" s="140"/>
      <c r="AB688" s="140"/>
      <c r="AE688" s="140"/>
      <c r="AF688" s="140"/>
    </row>
    <row r="689" spans="1:32" s="138" customFormat="1" x14ac:dyDescent="0.25">
      <c r="A689" s="137"/>
      <c r="C689" s="137"/>
      <c r="K689" s="137"/>
      <c r="N689" s="139"/>
      <c r="Y689" s="140"/>
      <c r="AB689" s="140"/>
      <c r="AE689" s="140"/>
      <c r="AF689" s="140"/>
    </row>
    <row r="690" spans="1:32" s="138" customFormat="1" x14ac:dyDescent="0.25">
      <c r="A690" s="137"/>
      <c r="C690" s="137"/>
      <c r="K690" s="137"/>
      <c r="N690" s="139"/>
      <c r="Y690" s="140"/>
      <c r="AB690" s="140"/>
      <c r="AE690" s="140"/>
      <c r="AF690" s="140"/>
    </row>
    <row r="691" spans="1:32" s="138" customFormat="1" x14ac:dyDescent="0.25">
      <c r="A691" s="137"/>
      <c r="C691" s="137"/>
      <c r="K691" s="137"/>
      <c r="N691" s="139"/>
      <c r="Y691" s="140"/>
      <c r="AB691" s="140"/>
      <c r="AE691" s="140"/>
      <c r="AF691" s="140"/>
    </row>
    <row r="692" spans="1:32" s="138" customFormat="1" x14ac:dyDescent="0.25">
      <c r="A692" s="137"/>
      <c r="C692" s="137"/>
      <c r="K692" s="137"/>
      <c r="N692" s="139"/>
      <c r="Y692" s="140"/>
      <c r="AB692" s="140"/>
      <c r="AE692" s="140"/>
      <c r="AF692" s="140"/>
    </row>
    <row r="693" spans="1:32" s="138" customFormat="1" x14ac:dyDescent="0.25">
      <c r="A693" s="137"/>
      <c r="C693" s="137"/>
      <c r="K693" s="137"/>
      <c r="N693" s="139"/>
      <c r="Y693" s="140"/>
      <c r="AB693" s="140"/>
      <c r="AE693" s="140"/>
      <c r="AF693" s="140"/>
    </row>
    <row r="694" spans="1:32" s="138" customFormat="1" x14ac:dyDescent="0.25">
      <c r="A694" s="137"/>
      <c r="C694" s="137"/>
      <c r="K694" s="137"/>
      <c r="N694" s="139"/>
      <c r="Y694" s="140"/>
      <c r="AB694" s="140"/>
      <c r="AE694" s="140"/>
      <c r="AF694" s="140"/>
    </row>
    <row r="695" spans="1:32" s="138" customFormat="1" x14ac:dyDescent="0.25">
      <c r="A695" s="137"/>
      <c r="C695" s="137"/>
      <c r="K695" s="137"/>
      <c r="N695" s="139"/>
      <c r="Y695" s="140"/>
      <c r="AB695" s="140"/>
      <c r="AE695" s="140"/>
      <c r="AF695" s="140"/>
    </row>
    <row r="696" spans="1:32" s="138" customFormat="1" x14ac:dyDescent="0.25">
      <c r="A696" s="137"/>
      <c r="C696" s="137"/>
      <c r="K696" s="137"/>
      <c r="N696" s="139"/>
      <c r="Y696" s="140"/>
      <c r="AB696" s="140"/>
      <c r="AE696" s="140"/>
      <c r="AF696" s="140"/>
    </row>
    <row r="697" spans="1:32" s="138" customFormat="1" x14ac:dyDescent="0.25">
      <c r="A697" s="137"/>
      <c r="C697" s="137"/>
      <c r="K697" s="137"/>
      <c r="N697" s="139"/>
      <c r="Y697" s="140"/>
      <c r="AB697" s="140"/>
      <c r="AE697" s="140"/>
      <c r="AF697" s="140"/>
    </row>
    <row r="698" spans="1:32" s="138" customFormat="1" x14ac:dyDescent="0.25">
      <c r="A698" s="137"/>
      <c r="C698" s="137"/>
      <c r="K698" s="137"/>
      <c r="N698" s="139"/>
      <c r="Y698" s="140"/>
      <c r="AB698" s="140"/>
      <c r="AE698" s="140"/>
      <c r="AF698" s="140"/>
    </row>
    <row r="699" spans="1:32" s="138" customFormat="1" x14ac:dyDescent="0.25">
      <c r="A699" s="137"/>
      <c r="C699" s="137"/>
      <c r="K699" s="137"/>
      <c r="N699" s="139"/>
      <c r="Y699" s="140"/>
      <c r="AB699" s="140"/>
      <c r="AE699" s="140"/>
      <c r="AF699" s="140"/>
    </row>
    <row r="700" spans="1:32" s="138" customFormat="1" x14ac:dyDescent="0.25">
      <c r="A700" s="137"/>
      <c r="C700" s="137"/>
      <c r="K700" s="137"/>
      <c r="N700" s="139"/>
      <c r="Y700" s="140"/>
      <c r="AB700" s="140"/>
      <c r="AE700" s="140"/>
      <c r="AF700" s="140"/>
    </row>
    <row r="701" spans="1:32" s="138" customFormat="1" x14ac:dyDescent="0.25">
      <c r="A701" s="137"/>
      <c r="C701" s="137"/>
      <c r="K701" s="137"/>
      <c r="N701" s="139"/>
      <c r="Y701" s="140"/>
      <c r="AB701" s="140"/>
      <c r="AE701" s="140"/>
      <c r="AF701" s="140"/>
    </row>
    <row r="702" spans="1:32" s="138" customFormat="1" x14ac:dyDescent="0.25">
      <c r="A702" s="137"/>
      <c r="C702" s="137"/>
      <c r="K702" s="137"/>
      <c r="N702" s="139"/>
      <c r="Y702" s="140"/>
      <c r="AB702" s="140"/>
      <c r="AE702" s="140"/>
      <c r="AF702" s="140"/>
    </row>
    <row r="703" spans="1:32" s="138" customFormat="1" x14ac:dyDescent="0.25">
      <c r="A703" s="137"/>
      <c r="C703" s="137"/>
      <c r="K703" s="137"/>
      <c r="N703" s="139"/>
      <c r="Y703" s="140"/>
      <c r="AB703" s="140"/>
      <c r="AE703" s="140"/>
      <c r="AF703" s="140"/>
    </row>
    <row r="704" spans="1:32" s="138" customFormat="1" x14ac:dyDescent="0.25">
      <c r="A704" s="137"/>
      <c r="C704" s="137"/>
      <c r="K704" s="137"/>
      <c r="N704" s="139"/>
      <c r="Y704" s="140"/>
      <c r="AB704" s="140"/>
      <c r="AE704" s="140"/>
      <c r="AF704" s="140"/>
    </row>
    <row r="705" spans="1:32" s="138" customFormat="1" x14ac:dyDescent="0.25">
      <c r="A705" s="137"/>
      <c r="C705" s="137"/>
      <c r="K705" s="137"/>
      <c r="N705" s="139"/>
      <c r="Y705" s="140"/>
      <c r="AB705" s="140"/>
      <c r="AE705" s="140"/>
      <c r="AF705" s="140"/>
    </row>
    <row r="706" spans="1:32" s="138" customFormat="1" x14ac:dyDescent="0.25">
      <c r="A706" s="137"/>
      <c r="C706" s="137"/>
      <c r="K706" s="137"/>
      <c r="N706" s="139"/>
      <c r="Y706" s="140"/>
      <c r="AB706" s="140"/>
      <c r="AE706" s="140"/>
      <c r="AF706" s="140"/>
    </row>
    <row r="707" spans="1:32" s="138" customFormat="1" x14ac:dyDescent="0.25">
      <c r="A707" s="137"/>
      <c r="C707" s="137"/>
      <c r="K707" s="137"/>
      <c r="N707" s="139"/>
      <c r="Y707" s="140"/>
      <c r="AB707" s="140"/>
      <c r="AE707" s="140"/>
      <c r="AF707" s="140"/>
    </row>
    <row r="708" spans="1:32" s="138" customFormat="1" x14ac:dyDescent="0.25">
      <c r="A708" s="137"/>
      <c r="C708" s="137"/>
      <c r="K708" s="137"/>
      <c r="N708" s="139"/>
      <c r="Y708" s="140"/>
      <c r="AB708" s="140"/>
      <c r="AE708" s="140"/>
      <c r="AF708" s="140"/>
    </row>
    <row r="709" spans="1:32" s="138" customFormat="1" x14ac:dyDescent="0.25">
      <c r="A709" s="137"/>
      <c r="C709" s="137"/>
      <c r="K709" s="137"/>
      <c r="N709" s="139"/>
      <c r="Y709" s="140"/>
      <c r="AB709" s="140"/>
      <c r="AE709" s="140"/>
      <c r="AF709" s="140"/>
    </row>
    <row r="710" spans="1:32" s="138" customFormat="1" x14ac:dyDescent="0.25">
      <c r="A710" s="137"/>
      <c r="C710" s="137"/>
      <c r="K710" s="137"/>
      <c r="N710" s="139"/>
      <c r="Y710" s="140"/>
      <c r="AB710" s="140"/>
      <c r="AE710" s="140"/>
      <c r="AF710" s="140"/>
    </row>
    <row r="711" spans="1:32" s="138" customFormat="1" x14ac:dyDescent="0.25">
      <c r="A711" s="137"/>
      <c r="C711" s="137"/>
      <c r="K711" s="137"/>
      <c r="N711" s="139"/>
      <c r="Y711" s="140"/>
      <c r="AB711" s="140"/>
      <c r="AE711" s="140"/>
      <c r="AF711" s="140"/>
    </row>
    <row r="712" spans="1:32" s="138" customFormat="1" x14ac:dyDescent="0.25">
      <c r="A712" s="137"/>
      <c r="C712" s="137"/>
      <c r="K712" s="137"/>
      <c r="N712" s="139"/>
      <c r="Y712" s="140"/>
      <c r="AB712" s="140"/>
      <c r="AE712" s="140"/>
      <c r="AF712" s="140"/>
    </row>
    <row r="713" spans="1:32" s="138" customFormat="1" x14ac:dyDescent="0.25">
      <c r="A713" s="137"/>
      <c r="C713" s="137"/>
      <c r="K713" s="137"/>
      <c r="N713" s="139"/>
      <c r="Y713" s="140"/>
      <c r="AB713" s="140"/>
      <c r="AE713" s="140"/>
      <c r="AF713" s="140"/>
    </row>
    <row r="714" spans="1:32" s="138" customFormat="1" x14ac:dyDescent="0.25">
      <c r="A714" s="137"/>
      <c r="C714" s="137"/>
      <c r="K714" s="137"/>
      <c r="N714" s="139"/>
      <c r="Y714" s="140"/>
      <c r="AB714" s="140"/>
      <c r="AE714" s="140"/>
      <c r="AF714" s="140"/>
    </row>
    <row r="715" spans="1:32" s="138" customFormat="1" x14ac:dyDescent="0.25">
      <c r="A715" s="137"/>
      <c r="C715" s="137"/>
      <c r="K715" s="137"/>
      <c r="N715" s="139"/>
      <c r="Y715" s="140"/>
      <c r="AB715" s="140"/>
      <c r="AE715" s="140"/>
      <c r="AF715" s="140"/>
    </row>
    <row r="716" spans="1:32" s="138" customFormat="1" x14ac:dyDescent="0.25">
      <c r="A716" s="137"/>
      <c r="C716" s="137"/>
      <c r="K716" s="137"/>
      <c r="N716" s="139"/>
      <c r="Y716" s="140"/>
      <c r="AB716" s="140"/>
      <c r="AE716" s="140"/>
      <c r="AF716" s="140"/>
    </row>
    <row r="717" spans="1:32" s="138" customFormat="1" x14ac:dyDescent="0.25">
      <c r="A717" s="137"/>
      <c r="C717" s="137"/>
      <c r="K717" s="137"/>
      <c r="N717" s="139"/>
      <c r="Y717" s="140"/>
      <c r="AB717" s="140"/>
      <c r="AE717" s="140"/>
      <c r="AF717" s="140"/>
    </row>
    <row r="718" spans="1:32" s="138" customFormat="1" x14ac:dyDescent="0.25">
      <c r="A718" s="137"/>
      <c r="C718" s="137"/>
      <c r="K718" s="137"/>
      <c r="N718" s="139"/>
      <c r="Y718" s="140"/>
      <c r="AB718" s="140"/>
      <c r="AE718" s="140"/>
      <c r="AF718" s="140"/>
    </row>
    <row r="719" spans="1:32" s="138" customFormat="1" x14ac:dyDescent="0.25">
      <c r="A719" s="137"/>
      <c r="C719" s="137"/>
      <c r="K719" s="137"/>
      <c r="N719" s="139"/>
      <c r="Y719" s="140"/>
      <c r="AB719" s="140"/>
      <c r="AE719" s="140"/>
      <c r="AF719" s="140"/>
    </row>
    <row r="720" spans="1:32" s="138" customFormat="1" x14ac:dyDescent="0.25">
      <c r="A720" s="137"/>
      <c r="C720" s="137"/>
      <c r="K720" s="137"/>
      <c r="N720" s="139"/>
      <c r="Y720" s="140"/>
      <c r="AB720" s="140"/>
      <c r="AE720" s="140"/>
      <c r="AF720" s="140"/>
    </row>
    <row r="721" spans="1:32" s="138" customFormat="1" x14ac:dyDescent="0.25">
      <c r="A721" s="137"/>
      <c r="C721" s="137"/>
      <c r="K721" s="137"/>
      <c r="N721" s="139"/>
      <c r="Y721" s="140"/>
      <c r="AB721" s="140"/>
      <c r="AE721" s="140"/>
      <c r="AF721" s="140"/>
    </row>
    <row r="722" spans="1:32" s="138" customFormat="1" x14ac:dyDescent="0.25">
      <c r="A722" s="137"/>
      <c r="C722" s="137"/>
      <c r="K722" s="137"/>
      <c r="N722" s="139"/>
      <c r="Y722" s="140"/>
      <c r="AB722" s="140"/>
      <c r="AE722" s="140"/>
      <c r="AF722" s="140"/>
    </row>
    <row r="723" spans="1:32" s="138" customFormat="1" x14ac:dyDescent="0.25">
      <c r="A723" s="137"/>
      <c r="C723" s="137"/>
      <c r="K723" s="137"/>
      <c r="N723" s="139"/>
      <c r="Y723" s="140"/>
      <c r="AB723" s="140"/>
      <c r="AE723" s="140"/>
      <c r="AF723" s="140"/>
    </row>
    <row r="724" spans="1:32" s="138" customFormat="1" x14ac:dyDescent="0.25">
      <c r="A724" s="137"/>
      <c r="C724" s="137"/>
      <c r="K724" s="137"/>
      <c r="N724" s="139"/>
      <c r="Y724" s="140"/>
      <c r="AB724" s="140"/>
      <c r="AE724" s="140"/>
      <c r="AF724" s="140"/>
    </row>
    <row r="725" spans="1:32" s="138" customFormat="1" x14ac:dyDescent="0.25">
      <c r="A725" s="137"/>
      <c r="C725" s="137"/>
      <c r="K725" s="137"/>
      <c r="N725" s="139"/>
      <c r="Y725" s="140"/>
      <c r="AB725" s="140"/>
      <c r="AE725" s="140"/>
      <c r="AF725" s="140"/>
    </row>
    <row r="726" spans="1:32" s="138" customFormat="1" x14ac:dyDescent="0.25">
      <c r="A726" s="137"/>
      <c r="C726" s="137"/>
      <c r="K726" s="137"/>
      <c r="N726" s="139"/>
      <c r="Y726" s="140"/>
      <c r="AB726" s="140"/>
      <c r="AE726" s="140"/>
      <c r="AF726" s="140"/>
    </row>
    <row r="727" spans="1:32" s="138" customFormat="1" x14ac:dyDescent="0.25">
      <c r="A727" s="137"/>
      <c r="C727" s="137"/>
      <c r="K727" s="137"/>
      <c r="N727" s="139"/>
      <c r="Y727" s="140"/>
      <c r="AB727" s="140"/>
      <c r="AE727" s="140"/>
      <c r="AF727" s="140"/>
    </row>
    <row r="728" spans="1:32" s="138" customFormat="1" x14ac:dyDescent="0.25">
      <c r="A728" s="137"/>
      <c r="C728" s="137"/>
      <c r="K728" s="137"/>
      <c r="N728" s="139"/>
      <c r="Y728" s="140"/>
      <c r="AB728" s="140"/>
      <c r="AE728" s="140"/>
      <c r="AF728" s="140"/>
    </row>
    <row r="729" spans="1:32" s="138" customFormat="1" x14ac:dyDescent="0.25">
      <c r="A729" s="137"/>
      <c r="C729" s="137"/>
      <c r="K729" s="137"/>
      <c r="N729" s="139"/>
      <c r="Y729" s="140"/>
      <c r="AB729" s="140"/>
      <c r="AE729" s="140"/>
      <c r="AF729" s="140"/>
    </row>
    <row r="730" spans="1:32" s="138" customFormat="1" x14ac:dyDescent="0.25">
      <c r="A730" s="137"/>
      <c r="C730" s="137"/>
      <c r="K730" s="137"/>
      <c r="N730" s="139"/>
      <c r="Y730" s="140"/>
      <c r="AB730" s="140"/>
      <c r="AE730" s="140"/>
      <c r="AF730" s="140"/>
    </row>
    <row r="731" spans="1:32" s="138" customFormat="1" x14ac:dyDescent="0.25">
      <c r="A731" s="137"/>
      <c r="C731" s="137"/>
      <c r="K731" s="137"/>
      <c r="N731" s="139"/>
      <c r="Y731" s="140"/>
      <c r="AB731" s="140"/>
      <c r="AE731" s="140"/>
      <c r="AF731" s="140"/>
    </row>
    <row r="732" spans="1:32" s="138" customFormat="1" x14ac:dyDescent="0.25">
      <c r="A732" s="137"/>
      <c r="C732" s="137"/>
      <c r="K732" s="137"/>
      <c r="N732" s="139"/>
      <c r="Y732" s="140"/>
      <c r="AB732" s="140"/>
      <c r="AE732" s="140"/>
      <c r="AF732" s="140"/>
    </row>
    <row r="733" spans="1:32" s="138" customFormat="1" x14ac:dyDescent="0.25">
      <c r="A733" s="137"/>
      <c r="C733" s="137"/>
      <c r="K733" s="137"/>
      <c r="N733" s="139"/>
      <c r="Y733" s="140"/>
      <c r="AB733" s="140"/>
      <c r="AE733" s="140"/>
      <c r="AF733" s="140"/>
    </row>
    <row r="734" spans="1:32" s="138" customFormat="1" x14ac:dyDescent="0.25">
      <c r="A734" s="137"/>
      <c r="C734" s="137"/>
      <c r="K734" s="137"/>
      <c r="N734" s="139"/>
      <c r="Y734" s="140"/>
      <c r="AB734" s="140"/>
      <c r="AE734" s="140"/>
      <c r="AF734" s="140"/>
    </row>
    <row r="735" spans="1:32" s="138" customFormat="1" x14ac:dyDescent="0.25">
      <c r="A735" s="137"/>
      <c r="C735" s="137"/>
      <c r="K735" s="137"/>
      <c r="N735" s="139"/>
      <c r="Y735" s="140"/>
      <c r="AB735" s="140"/>
      <c r="AE735" s="140"/>
      <c r="AF735" s="140"/>
    </row>
    <row r="736" spans="1:32" s="138" customFormat="1" x14ac:dyDescent="0.25">
      <c r="A736" s="137"/>
      <c r="C736" s="137"/>
      <c r="K736" s="137"/>
      <c r="N736" s="139"/>
      <c r="Y736" s="140"/>
      <c r="AB736" s="140"/>
      <c r="AE736" s="140"/>
      <c r="AF736" s="140"/>
    </row>
    <row r="737" spans="1:32" s="138" customFormat="1" x14ac:dyDescent="0.25">
      <c r="A737" s="137"/>
      <c r="C737" s="137"/>
      <c r="K737" s="137"/>
      <c r="N737" s="139"/>
      <c r="Y737" s="140"/>
      <c r="AB737" s="140"/>
      <c r="AE737" s="140"/>
      <c r="AF737" s="140"/>
    </row>
    <row r="738" spans="1:32" s="138" customFormat="1" x14ac:dyDescent="0.25">
      <c r="A738" s="137"/>
      <c r="C738" s="137"/>
      <c r="K738" s="137"/>
      <c r="N738" s="139"/>
      <c r="Y738" s="140"/>
      <c r="AB738" s="140"/>
      <c r="AE738" s="140"/>
      <c r="AF738" s="140"/>
    </row>
    <row r="739" spans="1:32" s="138" customFormat="1" x14ac:dyDescent="0.25">
      <c r="A739" s="137"/>
      <c r="C739" s="137"/>
      <c r="K739" s="137"/>
      <c r="N739" s="139"/>
      <c r="Y739" s="140"/>
      <c r="AB739" s="140"/>
      <c r="AE739" s="140"/>
      <c r="AF739" s="140"/>
    </row>
    <row r="740" spans="1:32" s="138" customFormat="1" x14ac:dyDescent="0.25">
      <c r="A740" s="137"/>
      <c r="C740" s="137"/>
      <c r="K740" s="137"/>
      <c r="N740" s="139"/>
      <c r="Y740" s="140"/>
      <c r="AB740" s="140"/>
      <c r="AE740" s="140"/>
      <c r="AF740" s="140"/>
    </row>
    <row r="741" spans="1:32" s="138" customFormat="1" x14ac:dyDescent="0.25">
      <c r="A741" s="137"/>
      <c r="C741" s="137"/>
      <c r="K741" s="137"/>
      <c r="N741" s="139"/>
      <c r="Y741" s="140"/>
      <c r="AB741" s="140"/>
      <c r="AE741" s="140"/>
      <c r="AF741" s="140"/>
    </row>
    <row r="742" spans="1:32" s="138" customFormat="1" x14ac:dyDescent="0.25">
      <c r="A742" s="137"/>
      <c r="C742" s="137"/>
      <c r="K742" s="137"/>
      <c r="N742" s="139"/>
      <c r="Y742" s="140"/>
      <c r="AB742" s="140"/>
      <c r="AE742" s="140"/>
      <c r="AF742" s="140"/>
    </row>
    <row r="743" spans="1:32" s="138" customFormat="1" x14ac:dyDescent="0.25">
      <c r="A743" s="137"/>
      <c r="C743" s="137"/>
      <c r="K743" s="137"/>
      <c r="N743" s="139"/>
      <c r="Y743" s="140"/>
      <c r="AB743" s="140"/>
      <c r="AE743" s="140"/>
      <c r="AF743" s="140"/>
    </row>
    <row r="744" spans="1:32" s="138" customFormat="1" x14ac:dyDescent="0.25">
      <c r="A744" s="137"/>
      <c r="C744" s="137"/>
      <c r="K744" s="137"/>
      <c r="N744" s="139"/>
      <c r="Y744" s="140"/>
      <c r="AB744" s="140"/>
      <c r="AE744" s="140"/>
      <c r="AF744" s="140"/>
    </row>
    <row r="745" spans="1:32" s="138" customFormat="1" x14ac:dyDescent="0.25">
      <c r="A745" s="137"/>
      <c r="C745" s="137"/>
      <c r="K745" s="137"/>
      <c r="N745" s="139"/>
      <c r="Y745" s="140"/>
      <c r="AB745" s="140"/>
      <c r="AE745" s="140"/>
      <c r="AF745" s="140"/>
    </row>
    <row r="746" spans="1:32" s="138" customFormat="1" x14ac:dyDescent="0.25">
      <c r="A746" s="137"/>
      <c r="C746" s="137"/>
      <c r="K746" s="137"/>
      <c r="N746" s="139"/>
      <c r="Y746" s="140"/>
      <c r="AB746" s="140"/>
      <c r="AE746" s="140"/>
      <c r="AF746" s="140"/>
    </row>
    <row r="747" spans="1:32" s="138" customFormat="1" x14ac:dyDescent="0.25">
      <c r="A747" s="137"/>
      <c r="C747" s="137"/>
      <c r="K747" s="137"/>
      <c r="N747" s="139"/>
      <c r="Y747" s="140"/>
      <c r="AB747" s="140"/>
      <c r="AE747" s="140"/>
      <c r="AF747" s="140"/>
    </row>
    <row r="748" spans="1:32" s="138" customFormat="1" x14ac:dyDescent="0.25">
      <c r="A748" s="137"/>
      <c r="C748" s="137"/>
      <c r="K748" s="137"/>
      <c r="N748" s="139"/>
      <c r="Y748" s="140"/>
      <c r="AB748" s="140"/>
      <c r="AE748" s="140"/>
      <c r="AF748" s="140"/>
    </row>
    <row r="749" spans="1:32" s="138" customFormat="1" x14ac:dyDescent="0.25">
      <c r="A749" s="137"/>
      <c r="C749" s="137"/>
      <c r="K749" s="137"/>
      <c r="N749" s="139"/>
      <c r="Y749" s="140"/>
      <c r="AB749" s="140"/>
      <c r="AE749" s="140"/>
      <c r="AF749" s="140"/>
    </row>
    <row r="750" spans="1:32" s="138" customFormat="1" x14ac:dyDescent="0.25">
      <c r="A750" s="137"/>
      <c r="C750" s="137"/>
      <c r="K750" s="137"/>
      <c r="N750" s="139"/>
      <c r="Y750" s="140"/>
      <c r="AB750" s="140"/>
      <c r="AE750" s="140"/>
      <c r="AF750" s="140"/>
    </row>
    <row r="751" spans="1:32" s="138" customFormat="1" x14ac:dyDescent="0.25">
      <c r="A751" s="137"/>
      <c r="C751" s="137"/>
      <c r="K751" s="137"/>
      <c r="N751" s="139"/>
      <c r="Y751" s="140"/>
      <c r="AB751" s="140"/>
      <c r="AE751" s="140"/>
      <c r="AF751" s="140"/>
    </row>
    <row r="752" spans="1:32" s="138" customFormat="1" x14ac:dyDescent="0.25">
      <c r="A752" s="137"/>
      <c r="C752" s="137"/>
      <c r="K752" s="137"/>
      <c r="N752" s="139"/>
      <c r="Y752" s="140"/>
      <c r="AB752" s="140"/>
      <c r="AE752" s="140"/>
      <c r="AF752" s="140"/>
    </row>
    <row r="753" spans="1:32" s="138" customFormat="1" x14ac:dyDescent="0.25">
      <c r="A753" s="137"/>
      <c r="C753" s="137"/>
      <c r="K753" s="137"/>
      <c r="N753" s="139"/>
      <c r="Y753" s="140"/>
      <c r="AB753" s="140"/>
      <c r="AE753" s="140"/>
      <c r="AF753" s="140"/>
    </row>
    <row r="754" spans="1:32" s="138" customFormat="1" x14ac:dyDescent="0.25">
      <c r="A754" s="137"/>
      <c r="C754" s="137"/>
      <c r="K754" s="137"/>
      <c r="N754" s="139"/>
      <c r="Y754" s="140"/>
      <c r="AB754" s="140"/>
      <c r="AE754" s="140"/>
      <c r="AF754" s="140"/>
    </row>
    <row r="755" spans="1:32" s="138" customFormat="1" x14ac:dyDescent="0.25">
      <c r="A755" s="137"/>
      <c r="C755" s="137"/>
      <c r="K755" s="137"/>
      <c r="N755" s="139"/>
      <c r="Y755" s="140"/>
      <c r="AB755" s="140"/>
      <c r="AE755" s="140"/>
      <c r="AF755" s="140"/>
    </row>
    <row r="756" spans="1:32" s="138" customFormat="1" x14ac:dyDescent="0.25">
      <c r="A756" s="137"/>
      <c r="C756" s="137"/>
      <c r="K756" s="137"/>
      <c r="N756" s="139"/>
      <c r="Y756" s="140"/>
      <c r="AB756" s="140"/>
      <c r="AE756" s="140"/>
      <c r="AF756" s="140"/>
    </row>
    <row r="757" spans="1:32" s="138" customFormat="1" x14ac:dyDescent="0.25">
      <c r="A757" s="137"/>
      <c r="C757" s="137"/>
      <c r="K757" s="137"/>
      <c r="N757" s="139"/>
      <c r="Y757" s="140"/>
      <c r="AB757" s="140"/>
      <c r="AE757" s="140"/>
      <c r="AF757" s="140"/>
    </row>
    <row r="758" spans="1:32" s="138" customFormat="1" x14ac:dyDescent="0.25">
      <c r="A758" s="137"/>
      <c r="C758" s="137"/>
      <c r="K758" s="137"/>
      <c r="N758" s="139"/>
      <c r="Y758" s="140"/>
      <c r="AB758" s="140"/>
      <c r="AE758" s="140"/>
      <c r="AF758" s="140"/>
    </row>
    <row r="759" spans="1:32" s="138" customFormat="1" x14ac:dyDescent="0.25">
      <c r="A759" s="137"/>
      <c r="C759" s="137"/>
      <c r="K759" s="137"/>
      <c r="N759" s="139"/>
      <c r="Y759" s="140"/>
      <c r="AB759" s="140"/>
      <c r="AE759" s="140"/>
      <c r="AF759" s="140"/>
    </row>
    <row r="760" spans="1:32" s="138" customFormat="1" x14ac:dyDescent="0.25">
      <c r="A760" s="137"/>
      <c r="C760" s="137"/>
      <c r="K760" s="137"/>
      <c r="N760" s="139"/>
      <c r="Y760" s="140"/>
      <c r="AB760" s="140"/>
      <c r="AE760" s="140"/>
      <c r="AF760" s="140"/>
    </row>
    <row r="761" spans="1:32" s="138" customFormat="1" x14ac:dyDescent="0.25">
      <c r="A761" s="137"/>
      <c r="C761" s="137"/>
      <c r="K761" s="137"/>
      <c r="N761" s="139"/>
      <c r="Y761" s="140"/>
      <c r="AB761" s="140"/>
      <c r="AE761" s="140"/>
      <c r="AF761" s="140"/>
    </row>
    <row r="762" spans="1:32" s="138" customFormat="1" x14ac:dyDescent="0.25">
      <c r="A762" s="137"/>
      <c r="C762" s="137"/>
      <c r="K762" s="137"/>
      <c r="N762" s="139"/>
      <c r="Y762" s="140"/>
      <c r="AB762" s="140"/>
      <c r="AE762" s="140"/>
      <c r="AF762" s="140"/>
    </row>
    <row r="763" spans="1:32" s="138" customFormat="1" x14ac:dyDescent="0.25">
      <c r="A763" s="137"/>
      <c r="C763" s="137"/>
      <c r="K763" s="137"/>
      <c r="N763" s="139"/>
      <c r="Y763" s="140"/>
      <c r="AB763" s="140"/>
      <c r="AE763" s="140"/>
      <c r="AF763" s="140"/>
    </row>
    <row r="764" spans="1:32" s="138" customFormat="1" x14ac:dyDescent="0.25">
      <c r="A764" s="137"/>
      <c r="C764" s="137"/>
      <c r="K764" s="137"/>
      <c r="N764" s="139"/>
      <c r="Y764" s="140"/>
      <c r="AB764" s="140"/>
      <c r="AE764" s="140"/>
      <c r="AF764" s="140"/>
    </row>
    <row r="765" spans="1:32" s="138" customFormat="1" x14ac:dyDescent="0.25">
      <c r="A765" s="137"/>
      <c r="C765" s="137"/>
      <c r="K765" s="137"/>
      <c r="N765" s="139"/>
      <c r="Y765" s="140"/>
      <c r="AB765" s="140"/>
      <c r="AE765" s="140"/>
      <c r="AF765" s="140"/>
    </row>
    <row r="766" spans="1:32" s="138" customFormat="1" x14ac:dyDescent="0.25">
      <c r="A766" s="137"/>
      <c r="C766" s="137"/>
      <c r="K766" s="137"/>
      <c r="N766" s="139"/>
      <c r="Y766" s="140"/>
      <c r="AB766" s="140"/>
      <c r="AE766" s="140"/>
      <c r="AF766" s="140"/>
    </row>
    <row r="767" spans="1:32" s="138" customFormat="1" x14ac:dyDescent="0.25">
      <c r="A767" s="137"/>
      <c r="C767" s="137"/>
      <c r="K767" s="137"/>
      <c r="N767" s="139"/>
      <c r="Y767" s="140"/>
      <c r="AB767" s="140"/>
      <c r="AE767" s="140"/>
      <c r="AF767" s="140"/>
    </row>
    <row r="768" spans="1:32" s="138" customFormat="1" x14ac:dyDescent="0.25">
      <c r="A768" s="137"/>
      <c r="C768" s="137"/>
      <c r="K768" s="137"/>
      <c r="N768" s="139"/>
      <c r="Y768" s="140"/>
      <c r="AB768" s="140"/>
      <c r="AE768" s="140"/>
      <c r="AF768" s="140"/>
    </row>
    <row r="769" spans="1:32" s="138" customFormat="1" x14ac:dyDescent="0.25">
      <c r="A769" s="137"/>
      <c r="C769" s="137"/>
      <c r="K769" s="137"/>
      <c r="N769" s="139"/>
      <c r="Y769" s="140"/>
      <c r="AB769" s="140"/>
      <c r="AE769" s="140"/>
      <c r="AF769" s="140"/>
    </row>
    <row r="770" spans="1:32" s="138" customFormat="1" x14ac:dyDescent="0.25">
      <c r="A770" s="137"/>
      <c r="C770" s="137"/>
      <c r="K770" s="137"/>
      <c r="N770" s="139"/>
      <c r="Y770" s="140"/>
      <c r="AB770" s="140"/>
      <c r="AE770" s="140"/>
      <c r="AF770" s="140"/>
    </row>
    <row r="771" spans="1:32" s="138" customFormat="1" x14ac:dyDescent="0.25">
      <c r="A771" s="137"/>
      <c r="C771" s="137"/>
      <c r="K771" s="137"/>
      <c r="N771" s="139"/>
      <c r="Y771" s="140"/>
      <c r="AB771" s="140"/>
      <c r="AE771" s="140"/>
      <c r="AF771" s="140"/>
    </row>
    <row r="772" spans="1:32" s="138" customFormat="1" x14ac:dyDescent="0.25">
      <c r="A772" s="137"/>
      <c r="C772" s="137"/>
      <c r="K772" s="137"/>
      <c r="N772" s="139"/>
      <c r="Y772" s="140"/>
      <c r="AB772" s="140"/>
      <c r="AE772" s="140"/>
      <c r="AF772" s="140"/>
    </row>
    <row r="773" spans="1:32" s="138" customFormat="1" x14ac:dyDescent="0.25">
      <c r="A773" s="137"/>
      <c r="C773" s="137"/>
      <c r="K773" s="137"/>
      <c r="N773" s="139"/>
      <c r="Y773" s="140"/>
      <c r="AB773" s="140"/>
      <c r="AE773" s="140"/>
      <c r="AF773" s="140"/>
    </row>
    <row r="774" spans="1:32" s="138" customFormat="1" x14ac:dyDescent="0.25">
      <c r="A774" s="137"/>
      <c r="C774" s="137"/>
      <c r="K774" s="137"/>
      <c r="N774" s="139"/>
      <c r="Y774" s="140"/>
      <c r="AB774" s="140"/>
      <c r="AE774" s="140"/>
      <c r="AF774" s="140"/>
    </row>
    <row r="775" spans="1:32" s="138" customFormat="1" x14ac:dyDescent="0.25">
      <c r="A775" s="137"/>
      <c r="C775" s="137"/>
      <c r="K775" s="137"/>
      <c r="N775" s="139"/>
      <c r="Y775" s="140"/>
      <c r="AB775" s="140"/>
      <c r="AE775" s="140"/>
      <c r="AF775" s="140"/>
    </row>
    <row r="776" spans="1:32" s="138" customFormat="1" x14ac:dyDescent="0.25">
      <c r="A776" s="137"/>
      <c r="C776" s="137"/>
      <c r="K776" s="137"/>
      <c r="N776" s="139"/>
      <c r="Y776" s="140"/>
      <c r="AB776" s="140"/>
      <c r="AE776" s="140"/>
      <c r="AF776" s="140"/>
    </row>
    <row r="777" spans="1:32" s="138" customFormat="1" x14ac:dyDescent="0.25">
      <c r="A777" s="137"/>
      <c r="C777" s="137"/>
      <c r="K777" s="137"/>
      <c r="N777" s="139"/>
      <c r="Y777" s="140"/>
      <c r="AB777" s="140"/>
      <c r="AE777" s="140"/>
      <c r="AF777" s="140"/>
    </row>
    <row r="778" spans="1:32" s="138" customFormat="1" x14ac:dyDescent="0.25">
      <c r="A778" s="137"/>
      <c r="C778" s="137"/>
      <c r="K778" s="137"/>
      <c r="N778" s="139"/>
      <c r="Y778" s="140"/>
      <c r="AB778" s="140"/>
      <c r="AE778" s="140"/>
      <c r="AF778" s="140"/>
    </row>
    <row r="779" spans="1:32" s="138" customFormat="1" x14ac:dyDescent="0.25">
      <c r="A779" s="137"/>
      <c r="C779" s="137"/>
      <c r="K779" s="137"/>
      <c r="N779" s="139"/>
      <c r="Y779" s="140"/>
      <c r="AB779" s="140"/>
      <c r="AE779" s="140"/>
      <c r="AF779" s="140"/>
    </row>
    <row r="780" spans="1:32" s="138" customFormat="1" x14ac:dyDescent="0.25">
      <c r="A780" s="137"/>
      <c r="C780" s="137"/>
      <c r="K780" s="137"/>
      <c r="N780" s="139"/>
      <c r="Y780" s="140"/>
      <c r="AB780" s="140"/>
      <c r="AE780" s="140"/>
      <c r="AF780" s="140"/>
    </row>
    <row r="781" spans="1:32" s="138" customFormat="1" x14ac:dyDescent="0.25">
      <c r="A781" s="137"/>
      <c r="C781" s="137"/>
      <c r="K781" s="137"/>
      <c r="N781" s="139"/>
      <c r="Y781" s="140"/>
      <c r="AB781" s="140"/>
      <c r="AE781" s="140"/>
      <c r="AF781" s="140"/>
    </row>
    <row r="782" spans="1:32" s="138" customFormat="1" x14ac:dyDescent="0.25">
      <c r="A782" s="137"/>
      <c r="C782" s="137"/>
      <c r="K782" s="137"/>
      <c r="N782" s="139"/>
      <c r="Y782" s="140"/>
      <c r="AB782" s="140"/>
      <c r="AE782" s="140"/>
      <c r="AF782" s="140"/>
    </row>
    <row r="783" spans="1:32" s="138" customFormat="1" x14ac:dyDescent="0.25">
      <c r="A783" s="137"/>
      <c r="C783" s="137"/>
      <c r="K783" s="137"/>
      <c r="N783" s="139"/>
      <c r="Y783" s="140"/>
      <c r="AB783" s="140"/>
      <c r="AE783" s="140"/>
      <c r="AF783" s="140"/>
    </row>
    <row r="784" spans="1:32" s="138" customFormat="1" x14ac:dyDescent="0.25">
      <c r="A784" s="137"/>
      <c r="C784" s="137"/>
      <c r="K784" s="137"/>
      <c r="N784" s="139"/>
      <c r="Y784" s="140"/>
      <c r="AB784" s="140"/>
      <c r="AE784" s="140"/>
      <c r="AF784" s="140"/>
    </row>
    <row r="785" spans="1:32" s="138" customFormat="1" x14ac:dyDescent="0.25">
      <c r="A785" s="137"/>
      <c r="C785" s="137"/>
      <c r="K785" s="137"/>
      <c r="N785" s="139"/>
      <c r="Y785" s="140"/>
      <c r="AB785" s="140"/>
      <c r="AE785" s="140"/>
      <c r="AF785" s="140"/>
    </row>
    <row r="786" spans="1:32" s="138" customFormat="1" x14ac:dyDescent="0.25">
      <c r="A786" s="137"/>
      <c r="C786" s="137"/>
      <c r="K786" s="137"/>
      <c r="N786" s="139"/>
      <c r="Y786" s="140"/>
      <c r="AB786" s="140"/>
      <c r="AE786" s="140"/>
      <c r="AF786" s="140"/>
    </row>
    <row r="787" spans="1:32" s="138" customFormat="1" x14ac:dyDescent="0.25">
      <c r="A787" s="137"/>
      <c r="C787" s="137"/>
      <c r="K787" s="137"/>
      <c r="N787" s="139"/>
      <c r="Y787" s="140"/>
      <c r="AB787" s="140"/>
      <c r="AE787" s="140"/>
      <c r="AF787" s="140"/>
    </row>
    <row r="788" spans="1:32" s="138" customFormat="1" x14ac:dyDescent="0.25">
      <c r="A788" s="137"/>
      <c r="C788" s="137"/>
      <c r="K788" s="137"/>
      <c r="N788" s="139"/>
      <c r="Y788" s="140"/>
      <c r="AB788" s="140"/>
      <c r="AE788" s="140"/>
      <c r="AF788" s="140"/>
    </row>
    <row r="789" spans="1:32" s="138" customFormat="1" x14ac:dyDescent="0.25">
      <c r="A789" s="137"/>
      <c r="C789" s="137"/>
      <c r="K789" s="137"/>
      <c r="N789" s="139"/>
      <c r="Y789" s="140"/>
      <c r="AB789" s="140"/>
      <c r="AE789" s="140"/>
      <c r="AF789" s="140"/>
    </row>
    <row r="790" spans="1:32" s="138" customFormat="1" x14ac:dyDescent="0.25">
      <c r="A790" s="137"/>
      <c r="C790" s="137"/>
      <c r="K790" s="137"/>
      <c r="N790" s="139"/>
      <c r="Y790" s="140"/>
      <c r="AB790" s="140"/>
      <c r="AE790" s="140"/>
      <c r="AF790" s="140"/>
    </row>
    <row r="791" spans="1:32" s="138" customFormat="1" x14ac:dyDescent="0.25">
      <c r="A791" s="137"/>
      <c r="C791" s="137"/>
      <c r="K791" s="137"/>
      <c r="N791" s="139"/>
      <c r="Y791" s="140"/>
      <c r="AB791" s="140"/>
      <c r="AE791" s="140"/>
      <c r="AF791" s="140"/>
    </row>
    <row r="792" spans="1:32" s="138" customFormat="1" x14ac:dyDescent="0.25">
      <c r="A792" s="137"/>
      <c r="C792" s="137"/>
      <c r="K792" s="137"/>
      <c r="N792" s="139"/>
      <c r="Y792" s="140"/>
      <c r="AB792" s="140"/>
      <c r="AE792" s="140"/>
      <c r="AF792" s="140"/>
    </row>
    <row r="793" spans="1:32" s="138" customFormat="1" x14ac:dyDescent="0.25">
      <c r="A793" s="137"/>
      <c r="C793" s="137"/>
      <c r="K793" s="137"/>
      <c r="N793" s="139"/>
      <c r="Y793" s="140"/>
      <c r="AB793" s="140"/>
      <c r="AE793" s="140"/>
      <c r="AF793" s="140"/>
    </row>
    <row r="794" spans="1:32" s="138" customFormat="1" x14ac:dyDescent="0.25">
      <c r="A794" s="137"/>
      <c r="C794" s="137"/>
      <c r="K794" s="137"/>
      <c r="N794" s="139"/>
      <c r="Y794" s="140"/>
      <c r="AB794" s="140"/>
      <c r="AE794" s="140"/>
      <c r="AF794" s="140"/>
    </row>
    <row r="795" spans="1:32" s="138" customFormat="1" x14ac:dyDescent="0.25">
      <c r="A795" s="137"/>
      <c r="C795" s="137"/>
      <c r="K795" s="137"/>
      <c r="N795" s="139"/>
      <c r="Y795" s="140"/>
      <c r="AB795" s="140"/>
      <c r="AE795" s="140"/>
      <c r="AF795" s="140"/>
    </row>
    <row r="796" spans="1:32" s="138" customFormat="1" x14ac:dyDescent="0.25">
      <c r="A796" s="137"/>
      <c r="C796" s="137"/>
      <c r="K796" s="137"/>
      <c r="N796" s="139"/>
      <c r="Y796" s="140"/>
      <c r="AB796" s="140"/>
      <c r="AE796" s="140"/>
      <c r="AF796" s="140"/>
    </row>
    <row r="797" spans="1:32" s="138" customFormat="1" x14ac:dyDescent="0.25">
      <c r="A797" s="137"/>
      <c r="C797" s="137"/>
      <c r="K797" s="137"/>
      <c r="N797" s="139"/>
      <c r="Y797" s="140"/>
      <c r="AB797" s="140"/>
      <c r="AE797" s="140"/>
      <c r="AF797" s="140"/>
    </row>
    <row r="798" spans="1:32" s="138" customFormat="1" x14ac:dyDescent="0.25">
      <c r="A798" s="137"/>
      <c r="C798" s="137"/>
      <c r="K798" s="137"/>
      <c r="N798" s="139"/>
      <c r="Y798" s="140"/>
      <c r="AB798" s="140"/>
      <c r="AE798" s="140"/>
      <c r="AF798" s="140"/>
    </row>
    <row r="799" spans="1:32" s="138" customFormat="1" x14ac:dyDescent="0.25">
      <c r="A799" s="137"/>
      <c r="C799" s="137"/>
      <c r="K799" s="137"/>
      <c r="N799" s="139"/>
      <c r="Y799" s="140"/>
      <c r="AB799" s="140"/>
      <c r="AE799" s="140"/>
      <c r="AF799" s="140"/>
    </row>
    <row r="800" spans="1:32" s="138" customFormat="1" x14ac:dyDescent="0.25">
      <c r="A800" s="137"/>
      <c r="C800" s="137"/>
      <c r="K800" s="137"/>
      <c r="N800" s="139"/>
      <c r="Y800" s="140"/>
      <c r="AB800" s="140"/>
      <c r="AE800" s="140"/>
      <c r="AF800" s="140"/>
    </row>
    <row r="801" spans="1:32" s="138" customFormat="1" x14ac:dyDescent="0.25">
      <c r="A801" s="137"/>
      <c r="C801" s="137"/>
      <c r="K801" s="137"/>
      <c r="N801" s="139"/>
      <c r="Y801" s="140"/>
      <c r="AB801" s="140"/>
      <c r="AE801" s="140"/>
      <c r="AF801" s="140"/>
    </row>
    <row r="802" spans="1:32" s="138" customFormat="1" x14ac:dyDescent="0.25">
      <c r="A802" s="137"/>
      <c r="C802" s="137"/>
      <c r="K802" s="137"/>
      <c r="N802" s="139"/>
      <c r="Y802" s="140"/>
      <c r="AB802" s="140"/>
      <c r="AE802" s="140"/>
      <c r="AF802" s="140"/>
    </row>
    <row r="803" spans="1:32" s="138" customFormat="1" x14ac:dyDescent="0.25">
      <c r="A803" s="137"/>
      <c r="C803" s="137"/>
      <c r="K803" s="137"/>
      <c r="N803" s="139"/>
      <c r="Y803" s="140"/>
      <c r="AB803" s="140"/>
      <c r="AE803" s="140"/>
      <c r="AF803" s="140"/>
    </row>
    <row r="804" spans="1:32" s="138" customFormat="1" x14ac:dyDescent="0.25">
      <c r="A804" s="137"/>
      <c r="C804" s="137"/>
      <c r="K804" s="137"/>
      <c r="N804" s="139"/>
      <c r="Y804" s="140"/>
      <c r="AB804" s="140"/>
      <c r="AE804" s="140"/>
      <c r="AF804" s="140"/>
    </row>
    <row r="805" spans="1:32" s="138" customFormat="1" x14ac:dyDescent="0.25">
      <c r="A805" s="137"/>
      <c r="C805" s="137"/>
      <c r="K805" s="137"/>
      <c r="N805" s="139"/>
      <c r="Y805" s="140"/>
      <c r="AB805" s="140"/>
      <c r="AE805" s="140"/>
      <c r="AF805" s="140"/>
    </row>
    <row r="806" spans="1:32" s="138" customFormat="1" x14ac:dyDescent="0.25">
      <c r="A806" s="137"/>
      <c r="C806" s="137"/>
      <c r="K806" s="137"/>
      <c r="N806" s="139"/>
      <c r="Y806" s="140"/>
      <c r="AB806" s="140"/>
      <c r="AE806" s="140"/>
      <c r="AF806" s="140"/>
    </row>
    <row r="807" spans="1:32" s="138" customFormat="1" x14ac:dyDescent="0.25">
      <c r="A807" s="137"/>
      <c r="C807" s="137"/>
      <c r="K807" s="137"/>
      <c r="N807" s="139"/>
      <c r="Y807" s="140"/>
      <c r="AB807" s="140"/>
      <c r="AE807" s="140"/>
      <c r="AF807" s="140"/>
    </row>
    <row r="808" spans="1:32" s="138" customFormat="1" x14ac:dyDescent="0.25">
      <c r="A808" s="137"/>
      <c r="C808" s="137"/>
      <c r="K808" s="137"/>
      <c r="N808" s="139"/>
      <c r="Y808" s="140"/>
      <c r="AB808" s="140"/>
      <c r="AE808" s="140"/>
      <c r="AF808" s="140"/>
    </row>
    <row r="809" spans="1:32" s="138" customFormat="1" x14ac:dyDescent="0.25">
      <c r="A809" s="137"/>
      <c r="C809" s="137"/>
      <c r="K809" s="137"/>
      <c r="N809" s="139"/>
      <c r="Y809" s="140"/>
      <c r="AB809" s="140"/>
      <c r="AE809" s="140"/>
      <c r="AF809" s="140"/>
    </row>
    <row r="810" spans="1:32" s="138" customFormat="1" x14ac:dyDescent="0.25">
      <c r="A810" s="137"/>
      <c r="C810" s="137"/>
      <c r="K810" s="137"/>
      <c r="N810" s="139"/>
      <c r="Y810" s="140"/>
      <c r="AB810" s="140"/>
      <c r="AE810" s="140"/>
      <c r="AF810" s="140"/>
    </row>
    <row r="811" spans="1:32" s="138" customFormat="1" x14ac:dyDescent="0.25">
      <c r="A811" s="137"/>
      <c r="C811" s="137"/>
      <c r="K811" s="137"/>
      <c r="N811" s="139"/>
      <c r="Y811" s="140"/>
      <c r="AB811" s="140"/>
      <c r="AE811" s="140"/>
      <c r="AF811" s="140"/>
    </row>
    <row r="812" spans="1:32" s="138" customFormat="1" x14ac:dyDescent="0.25">
      <c r="A812" s="137"/>
      <c r="C812" s="137"/>
      <c r="K812" s="137"/>
      <c r="N812" s="139"/>
      <c r="Y812" s="140"/>
      <c r="AB812" s="140"/>
      <c r="AE812" s="140"/>
      <c r="AF812" s="140"/>
    </row>
    <row r="813" spans="1:32" s="138" customFormat="1" x14ac:dyDescent="0.25">
      <c r="A813" s="137"/>
      <c r="C813" s="137"/>
      <c r="K813" s="137"/>
      <c r="N813" s="139"/>
      <c r="Y813" s="140"/>
      <c r="AB813" s="140"/>
      <c r="AE813" s="140"/>
      <c r="AF813" s="140"/>
    </row>
    <row r="814" spans="1:32" s="138" customFormat="1" x14ac:dyDescent="0.25">
      <c r="A814" s="137"/>
      <c r="C814" s="137"/>
      <c r="K814" s="137"/>
      <c r="N814" s="139"/>
      <c r="Y814" s="140"/>
      <c r="AB814" s="140"/>
      <c r="AE814" s="140"/>
      <c r="AF814" s="140"/>
    </row>
    <row r="815" spans="1:32" s="138" customFormat="1" x14ac:dyDescent="0.25">
      <c r="A815" s="137"/>
      <c r="C815" s="137"/>
      <c r="K815" s="137"/>
      <c r="N815" s="139"/>
      <c r="Y815" s="140"/>
      <c r="AB815" s="140"/>
      <c r="AE815" s="140"/>
      <c r="AF815" s="140"/>
    </row>
    <row r="816" spans="1:32" s="138" customFormat="1" x14ac:dyDescent="0.25">
      <c r="A816" s="137"/>
      <c r="C816" s="137"/>
      <c r="K816" s="137"/>
      <c r="N816" s="139"/>
      <c r="Y816" s="140"/>
      <c r="AB816" s="140"/>
      <c r="AE816" s="140"/>
      <c r="AF816" s="140"/>
    </row>
    <row r="817" spans="1:32" s="138" customFormat="1" x14ac:dyDescent="0.25">
      <c r="A817" s="137"/>
      <c r="C817" s="137"/>
      <c r="K817" s="137"/>
      <c r="N817" s="139"/>
      <c r="Y817" s="140"/>
      <c r="AB817" s="140"/>
      <c r="AE817" s="140"/>
      <c r="AF817" s="140"/>
    </row>
    <row r="818" spans="1:32" s="138" customFormat="1" x14ac:dyDescent="0.25">
      <c r="A818" s="137"/>
      <c r="C818" s="137"/>
      <c r="K818" s="137"/>
      <c r="N818" s="139"/>
      <c r="Y818" s="140"/>
      <c r="AB818" s="140"/>
      <c r="AE818" s="140"/>
      <c r="AF818" s="140"/>
    </row>
    <row r="819" spans="1:32" s="138" customFormat="1" x14ac:dyDescent="0.25">
      <c r="A819" s="137"/>
      <c r="C819" s="137"/>
      <c r="K819" s="137"/>
      <c r="N819" s="139"/>
      <c r="Y819" s="140"/>
      <c r="AB819" s="140"/>
      <c r="AE819" s="140"/>
      <c r="AF819" s="140"/>
    </row>
    <row r="820" spans="1:32" s="138" customFormat="1" x14ac:dyDescent="0.25">
      <c r="A820" s="137"/>
      <c r="C820" s="137"/>
      <c r="K820" s="137"/>
      <c r="N820" s="139"/>
      <c r="Y820" s="140"/>
      <c r="AB820" s="140"/>
      <c r="AE820" s="140"/>
      <c r="AF820" s="140"/>
    </row>
    <row r="821" spans="1:32" s="138" customFormat="1" x14ac:dyDescent="0.25">
      <c r="A821" s="137"/>
      <c r="C821" s="137"/>
      <c r="K821" s="137"/>
      <c r="N821" s="139"/>
      <c r="Y821" s="140"/>
      <c r="AB821" s="140"/>
      <c r="AE821" s="140"/>
      <c r="AF821" s="140"/>
    </row>
    <row r="822" spans="1:32" s="138" customFormat="1" x14ac:dyDescent="0.25">
      <c r="A822" s="137"/>
      <c r="C822" s="137"/>
      <c r="K822" s="137"/>
      <c r="N822" s="139"/>
      <c r="Y822" s="140"/>
      <c r="AB822" s="140"/>
      <c r="AE822" s="140"/>
      <c r="AF822" s="140"/>
    </row>
    <row r="823" spans="1:32" s="138" customFormat="1" x14ac:dyDescent="0.25">
      <c r="A823" s="137"/>
      <c r="C823" s="137"/>
      <c r="K823" s="137"/>
      <c r="N823" s="139"/>
      <c r="Y823" s="140"/>
      <c r="AB823" s="140"/>
      <c r="AE823" s="140"/>
      <c r="AF823" s="140"/>
    </row>
    <row r="824" spans="1:32" s="138" customFormat="1" x14ac:dyDescent="0.25">
      <c r="A824" s="137"/>
      <c r="C824" s="137"/>
      <c r="K824" s="137"/>
      <c r="N824" s="139"/>
      <c r="Y824" s="140"/>
      <c r="AB824" s="140"/>
      <c r="AE824" s="140"/>
      <c r="AF824" s="140"/>
    </row>
    <row r="825" spans="1:32" s="138" customFormat="1" x14ac:dyDescent="0.25">
      <c r="A825" s="137"/>
      <c r="C825" s="137"/>
      <c r="K825" s="137"/>
      <c r="N825" s="139"/>
      <c r="Y825" s="140"/>
      <c r="AB825" s="140"/>
      <c r="AE825" s="140"/>
      <c r="AF825" s="140"/>
    </row>
    <row r="826" spans="1:32" s="138" customFormat="1" x14ac:dyDescent="0.25">
      <c r="A826" s="137"/>
      <c r="C826" s="137"/>
      <c r="K826" s="137"/>
      <c r="N826" s="139"/>
      <c r="Y826" s="140"/>
      <c r="AB826" s="140"/>
      <c r="AE826" s="140"/>
      <c r="AF826" s="140"/>
    </row>
    <row r="827" spans="1:32" s="138" customFormat="1" x14ac:dyDescent="0.25">
      <c r="A827" s="137"/>
      <c r="C827" s="137"/>
      <c r="K827" s="137"/>
      <c r="N827" s="139"/>
      <c r="Y827" s="140"/>
      <c r="AB827" s="140"/>
      <c r="AE827" s="140"/>
      <c r="AF827" s="140"/>
    </row>
    <row r="828" spans="1:32" s="138" customFormat="1" x14ac:dyDescent="0.25">
      <c r="A828" s="137"/>
      <c r="C828" s="137"/>
      <c r="K828" s="137"/>
      <c r="N828" s="139"/>
      <c r="Y828" s="140"/>
      <c r="AB828" s="140"/>
      <c r="AE828" s="140"/>
      <c r="AF828" s="140"/>
    </row>
    <row r="829" spans="1:32" s="138" customFormat="1" x14ac:dyDescent="0.25">
      <c r="A829" s="137"/>
      <c r="C829" s="137"/>
      <c r="K829" s="137"/>
      <c r="N829" s="139"/>
      <c r="Y829" s="140"/>
      <c r="AB829" s="140"/>
      <c r="AE829" s="140"/>
      <c r="AF829" s="140"/>
    </row>
    <row r="830" spans="1:32" s="138" customFormat="1" x14ac:dyDescent="0.25">
      <c r="A830" s="137"/>
      <c r="C830" s="137"/>
      <c r="K830" s="137"/>
      <c r="N830" s="139"/>
      <c r="Y830" s="140"/>
      <c r="AB830" s="140"/>
      <c r="AE830" s="140"/>
      <c r="AF830" s="140"/>
    </row>
    <row r="831" spans="1:32" s="138" customFormat="1" x14ac:dyDescent="0.25">
      <c r="A831" s="137"/>
      <c r="C831" s="137"/>
      <c r="K831" s="137"/>
      <c r="N831" s="139"/>
      <c r="Y831" s="140"/>
      <c r="AB831" s="140"/>
      <c r="AE831" s="140"/>
      <c r="AF831" s="140"/>
    </row>
    <row r="832" spans="1:32" s="138" customFormat="1" x14ac:dyDescent="0.25">
      <c r="A832" s="137"/>
      <c r="C832" s="137"/>
      <c r="K832" s="137"/>
      <c r="N832" s="139"/>
      <c r="Y832" s="140"/>
      <c r="AB832" s="140"/>
      <c r="AE832" s="140"/>
      <c r="AF832" s="140"/>
    </row>
    <row r="833" spans="1:32" s="138" customFormat="1" x14ac:dyDescent="0.25">
      <c r="A833" s="137"/>
      <c r="C833" s="137"/>
      <c r="K833" s="137"/>
      <c r="N833" s="139"/>
      <c r="Y833" s="140"/>
      <c r="AB833" s="140"/>
      <c r="AE833" s="140"/>
      <c r="AF833" s="140"/>
    </row>
    <row r="834" spans="1:32" s="138" customFormat="1" x14ac:dyDescent="0.25">
      <c r="A834" s="137"/>
      <c r="C834" s="137"/>
      <c r="K834" s="137"/>
      <c r="N834" s="139"/>
      <c r="Y834" s="140"/>
      <c r="AB834" s="140"/>
      <c r="AE834" s="140"/>
      <c r="AF834" s="140"/>
    </row>
    <row r="835" spans="1:32" s="138" customFormat="1" x14ac:dyDescent="0.25">
      <c r="A835" s="137"/>
      <c r="C835" s="137"/>
      <c r="K835" s="137"/>
      <c r="N835" s="139"/>
      <c r="Y835" s="140"/>
      <c r="AB835" s="140"/>
      <c r="AE835" s="140"/>
      <c r="AF835" s="140"/>
    </row>
    <row r="836" spans="1:32" s="138" customFormat="1" x14ac:dyDescent="0.25">
      <c r="A836" s="137"/>
      <c r="C836" s="137"/>
      <c r="K836" s="137"/>
      <c r="N836" s="139"/>
      <c r="Y836" s="140"/>
      <c r="AB836" s="140"/>
      <c r="AE836" s="140"/>
      <c r="AF836" s="140"/>
    </row>
    <row r="837" spans="1:32" s="138" customFormat="1" x14ac:dyDescent="0.25">
      <c r="A837" s="137"/>
      <c r="C837" s="137"/>
      <c r="K837" s="137"/>
      <c r="N837" s="139"/>
      <c r="Y837" s="140"/>
      <c r="AB837" s="140"/>
      <c r="AE837" s="140"/>
      <c r="AF837" s="140"/>
    </row>
    <row r="838" spans="1:32" s="138" customFormat="1" x14ac:dyDescent="0.25">
      <c r="A838" s="137"/>
      <c r="C838" s="137"/>
      <c r="K838" s="137"/>
      <c r="N838" s="139"/>
      <c r="Y838" s="140"/>
      <c r="AB838" s="140"/>
      <c r="AE838" s="140"/>
      <c r="AF838" s="140"/>
    </row>
    <row r="839" spans="1:32" s="138" customFormat="1" x14ac:dyDescent="0.25">
      <c r="A839" s="137"/>
      <c r="C839" s="137"/>
      <c r="K839" s="137"/>
      <c r="N839" s="139"/>
      <c r="Y839" s="140"/>
      <c r="AB839" s="140"/>
      <c r="AE839" s="140"/>
      <c r="AF839" s="140"/>
    </row>
    <row r="840" spans="1:32" s="138" customFormat="1" x14ac:dyDescent="0.25">
      <c r="A840" s="137"/>
      <c r="C840" s="137"/>
      <c r="K840" s="137"/>
      <c r="N840" s="139"/>
      <c r="Y840" s="140"/>
      <c r="AB840" s="140"/>
      <c r="AE840" s="140"/>
      <c r="AF840" s="140"/>
    </row>
    <row r="841" spans="1:32" s="138" customFormat="1" x14ac:dyDescent="0.25">
      <c r="A841" s="137"/>
      <c r="C841" s="137"/>
      <c r="K841" s="137"/>
      <c r="N841" s="139"/>
      <c r="Y841" s="140"/>
      <c r="AB841" s="140"/>
      <c r="AE841" s="140"/>
      <c r="AF841" s="140"/>
    </row>
    <row r="842" spans="1:32" s="138" customFormat="1" x14ac:dyDescent="0.25">
      <c r="A842" s="137"/>
      <c r="C842" s="137"/>
      <c r="K842" s="137"/>
      <c r="N842" s="139"/>
      <c r="Y842" s="140"/>
      <c r="AB842" s="140"/>
      <c r="AE842" s="140"/>
      <c r="AF842" s="140"/>
    </row>
    <row r="843" spans="1:32" s="138" customFormat="1" x14ac:dyDescent="0.25">
      <c r="A843" s="137"/>
      <c r="C843" s="137"/>
      <c r="K843" s="137"/>
      <c r="N843" s="139"/>
      <c r="Y843" s="140"/>
      <c r="AB843" s="140"/>
      <c r="AE843" s="140"/>
      <c r="AF843" s="140"/>
    </row>
    <row r="844" spans="1:32" s="138" customFormat="1" x14ac:dyDescent="0.25">
      <c r="A844" s="137"/>
      <c r="C844" s="137"/>
      <c r="K844" s="137"/>
      <c r="N844" s="139"/>
      <c r="Y844" s="140"/>
      <c r="AB844" s="140"/>
      <c r="AE844" s="140"/>
      <c r="AF844" s="140"/>
    </row>
    <row r="845" spans="1:32" s="138" customFormat="1" x14ac:dyDescent="0.25">
      <c r="A845" s="137"/>
      <c r="C845" s="137"/>
      <c r="K845" s="137"/>
      <c r="N845" s="139"/>
      <c r="Y845" s="140"/>
      <c r="AB845" s="140"/>
      <c r="AE845" s="140"/>
      <c r="AF845" s="140"/>
    </row>
    <row r="846" spans="1:32" s="138" customFormat="1" x14ac:dyDescent="0.25">
      <c r="A846" s="137"/>
      <c r="C846" s="137"/>
      <c r="K846" s="137"/>
      <c r="N846" s="139"/>
      <c r="Y846" s="140"/>
      <c r="AB846" s="140"/>
      <c r="AE846" s="140"/>
      <c r="AF846" s="140"/>
    </row>
    <row r="847" spans="1:32" s="138" customFormat="1" x14ac:dyDescent="0.25">
      <c r="A847" s="137"/>
      <c r="C847" s="137"/>
      <c r="K847" s="137"/>
      <c r="N847" s="139"/>
      <c r="Y847" s="140"/>
      <c r="AB847" s="140"/>
      <c r="AE847" s="140"/>
      <c r="AF847" s="140"/>
    </row>
    <row r="848" spans="1:32" s="138" customFormat="1" x14ac:dyDescent="0.25">
      <c r="A848" s="137"/>
      <c r="C848" s="137"/>
      <c r="K848" s="137"/>
      <c r="N848" s="139"/>
      <c r="Y848" s="140"/>
      <c r="AB848" s="140"/>
      <c r="AE848" s="140"/>
      <c r="AF848" s="140"/>
    </row>
    <row r="849" spans="1:32" s="138" customFormat="1" x14ac:dyDescent="0.25">
      <c r="A849" s="137"/>
      <c r="C849" s="137"/>
      <c r="K849" s="137"/>
      <c r="N849" s="139"/>
      <c r="Y849" s="140"/>
      <c r="AB849" s="140"/>
      <c r="AE849" s="140"/>
      <c r="AF849" s="140"/>
    </row>
    <row r="850" spans="1:32" s="138" customFormat="1" x14ac:dyDescent="0.25">
      <c r="A850" s="137"/>
      <c r="C850" s="137"/>
      <c r="K850" s="137"/>
      <c r="N850" s="139"/>
      <c r="Y850" s="140"/>
      <c r="AB850" s="140"/>
      <c r="AE850" s="140"/>
      <c r="AF850" s="140"/>
    </row>
    <row r="851" spans="1:32" s="138" customFormat="1" x14ac:dyDescent="0.25">
      <c r="A851" s="137"/>
      <c r="C851" s="137"/>
      <c r="K851" s="137"/>
      <c r="N851" s="139"/>
      <c r="Y851" s="140"/>
      <c r="AB851" s="140"/>
      <c r="AE851" s="140"/>
      <c r="AF851" s="140"/>
    </row>
    <row r="852" spans="1:32" s="138" customFormat="1" x14ac:dyDescent="0.25">
      <c r="A852" s="137"/>
      <c r="C852" s="137"/>
      <c r="K852" s="137"/>
      <c r="N852" s="139"/>
      <c r="Y852" s="140"/>
      <c r="AB852" s="140"/>
      <c r="AE852" s="140"/>
      <c r="AF852" s="140"/>
    </row>
    <row r="853" spans="1:32" s="138" customFormat="1" x14ac:dyDescent="0.25">
      <c r="A853" s="137"/>
      <c r="C853" s="137"/>
      <c r="K853" s="137"/>
      <c r="N853" s="139"/>
      <c r="Y853" s="140"/>
      <c r="AB853" s="140"/>
      <c r="AE853" s="140"/>
      <c r="AF853" s="140"/>
    </row>
    <row r="854" spans="1:32" s="138" customFormat="1" x14ac:dyDescent="0.25">
      <c r="A854" s="137"/>
      <c r="C854" s="137"/>
      <c r="K854" s="137"/>
      <c r="N854" s="139"/>
      <c r="Y854" s="140"/>
      <c r="AB854" s="140"/>
      <c r="AE854" s="140"/>
      <c r="AF854" s="140"/>
    </row>
    <row r="855" spans="1:32" s="138" customFormat="1" x14ac:dyDescent="0.25">
      <c r="A855" s="137"/>
      <c r="C855" s="137"/>
      <c r="K855" s="137"/>
      <c r="N855" s="139"/>
      <c r="Y855" s="140"/>
      <c r="AB855" s="140"/>
      <c r="AE855" s="140"/>
      <c r="AF855" s="140"/>
    </row>
    <row r="856" spans="1:32" s="138" customFormat="1" x14ac:dyDescent="0.25">
      <c r="A856" s="137"/>
      <c r="C856" s="137"/>
      <c r="K856" s="137"/>
      <c r="N856" s="139"/>
      <c r="Y856" s="140"/>
      <c r="AB856" s="140"/>
      <c r="AE856" s="140"/>
      <c r="AF856" s="140"/>
    </row>
    <row r="857" spans="1:32" s="138" customFormat="1" x14ac:dyDescent="0.25">
      <c r="A857" s="137"/>
      <c r="C857" s="137"/>
      <c r="K857" s="137"/>
      <c r="N857" s="139"/>
      <c r="Y857" s="140"/>
      <c r="AB857" s="140"/>
      <c r="AE857" s="140"/>
      <c r="AF857" s="140"/>
    </row>
    <row r="858" spans="1:32" s="138" customFormat="1" x14ac:dyDescent="0.25">
      <c r="A858" s="137"/>
      <c r="C858" s="137"/>
      <c r="K858" s="137"/>
      <c r="N858" s="139"/>
      <c r="Y858" s="140"/>
      <c r="AB858" s="140"/>
      <c r="AE858" s="140"/>
      <c r="AF858" s="140"/>
    </row>
    <row r="859" spans="1:32" s="138" customFormat="1" x14ac:dyDescent="0.25">
      <c r="A859" s="137"/>
      <c r="C859" s="137"/>
      <c r="K859" s="137"/>
      <c r="N859" s="139"/>
      <c r="Y859" s="140"/>
      <c r="AB859" s="140"/>
      <c r="AE859" s="140"/>
      <c r="AF859" s="140"/>
    </row>
    <row r="860" spans="1:32" s="138" customFormat="1" x14ac:dyDescent="0.25">
      <c r="A860" s="137"/>
      <c r="C860" s="137"/>
      <c r="K860" s="137"/>
      <c r="N860" s="139"/>
      <c r="Y860" s="140"/>
      <c r="AB860" s="140"/>
      <c r="AE860" s="140"/>
      <c r="AF860" s="140"/>
    </row>
    <row r="861" spans="1:32" s="138" customFormat="1" x14ac:dyDescent="0.25">
      <c r="A861" s="137"/>
      <c r="C861" s="137"/>
      <c r="K861" s="137"/>
      <c r="N861" s="139"/>
      <c r="Y861" s="140"/>
      <c r="AB861" s="140"/>
      <c r="AE861" s="140"/>
      <c r="AF861" s="140"/>
    </row>
    <row r="862" spans="1:32" s="138" customFormat="1" x14ac:dyDescent="0.25">
      <c r="A862" s="137"/>
      <c r="C862" s="137"/>
      <c r="K862" s="137"/>
      <c r="N862" s="139"/>
      <c r="Y862" s="140"/>
      <c r="AB862" s="140"/>
      <c r="AE862" s="140"/>
      <c r="AF862" s="140"/>
    </row>
    <row r="863" spans="1:32" s="138" customFormat="1" x14ac:dyDescent="0.25">
      <c r="A863" s="137"/>
      <c r="C863" s="137"/>
      <c r="K863" s="137"/>
      <c r="N863" s="139"/>
      <c r="Y863" s="140"/>
      <c r="AB863" s="140"/>
      <c r="AE863" s="140"/>
      <c r="AF863" s="140"/>
    </row>
    <row r="864" spans="1:32" s="138" customFormat="1" x14ac:dyDescent="0.25">
      <c r="A864" s="137"/>
      <c r="C864" s="137"/>
      <c r="K864" s="137"/>
      <c r="N864" s="139"/>
      <c r="Y864" s="140"/>
      <c r="AB864" s="140"/>
      <c r="AE864" s="140"/>
      <c r="AF864" s="140"/>
    </row>
    <row r="865" spans="1:32" s="138" customFormat="1" x14ac:dyDescent="0.25">
      <c r="A865" s="137"/>
      <c r="C865" s="137"/>
      <c r="K865" s="137"/>
      <c r="N865" s="139"/>
      <c r="Y865" s="140"/>
      <c r="AB865" s="140"/>
      <c r="AE865" s="140"/>
      <c r="AF865" s="140"/>
    </row>
    <row r="866" spans="1:32" s="138" customFormat="1" x14ac:dyDescent="0.25">
      <c r="A866" s="137"/>
      <c r="C866" s="137"/>
      <c r="K866" s="137"/>
      <c r="N866" s="139"/>
      <c r="Y866" s="140"/>
      <c r="AB866" s="140"/>
      <c r="AE866" s="140"/>
      <c r="AF866" s="140"/>
    </row>
    <row r="867" spans="1:32" s="138" customFormat="1" x14ac:dyDescent="0.25">
      <c r="A867" s="137"/>
      <c r="C867" s="137"/>
      <c r="K867" s="137"/>
      <c r="N867" s="139"/>
      <c r="Y867" s="140"/>
      <c r="AB867" s="140"/>
      <c r="AE867" s="140"/>
      <c r="AF867" s="140"/>
    </row>
    <row r="868" spans="1:32" s="138" customFormat="1" x14ac:dyDescent="0.25">
      <c r="A868" s="137"/>
      <c r="C868" s="137"/>
      <c r="K868" s="137"/>
      <c r="N868" s="139"/>
      <c r="Y868" s="140"/>
      <c r="AB868" s="140"/>
      <c r="AE868" s="140"/>
      <c r="AF868" s="140"/>
    </row>
    <row r="869" spans="1:32" s="138" customFormat="1" x14ac:dyDescent="0.25">
      <c r="A869" s="137"/>
      <c r="C869" s="137"/>
      <c r="K869" s="137"/>
      <c r="N869" s="139"/>
      <c r="Y869" s="140"/>
      <c r="AB869" s="140"/>
      <c r="AE869" s="140"/>
      <c r="AF869" s="140"/>
    </row>
    <row r="870" spans="1:32" s="138" customFormat="1" x14ac:dyDescent="0.25">
      <c r="A870" s="137"/>
      <c r="C870" s="137"/>
      <c r="K870" s="137"/>
      <c r="N870" s="139"/>
      <c r="Y870" s="140"/>
      <c r="AB870" s="140"/>
      <c r="AE870" s="140"/>
      <c r="AF870" s="140"/>
    </row>
    <row r="871" spans="1:32" s="138" customFormat="1" x14ac:dyDescent="0.25">
      <c r="A871" s="137"/>
      <c r="C871" s="137"/>
      <c r="K871" s="137"/>
      <c r="N871" s="139"/>
      <c r="Y871" s="140"/>
      <c r="AB871" s="140"/>
      <c r="AE871" s="140"/>
      <c r="AF871" s="140"/>
    </row>
    <row r="872" spans="1:32" s="138" customFormat="1" x14ac:dyDescent="0.25">
      <c r="A872" s="137"/>
      <c r="C872" s="137"/>
      <c r="K872" s="137"/>
      <c r="N872" s="139"/>
      <c r="Y872" s="140"/>
      <c r="AB872" s="140"/>
      <c r="AE872" s="140"/>
      <c r="AF872" s="140"/>
    </row>
    <row r="873" spans="1:32" s="138" customFormat="1" x14ac:dyDescent="0.25">
      <c r="A873" s="137"/>
      <c r="C873" s="137"/>
      <c r="K873" s="137"/>
      <c r="N873" s="139"/>
      <c r="Y873" s="140"/>
      <c r="AB873" s="140"/>
      <c r="AE873" s="140"/>
      <c r="AF873" s="140"/>
    </row>
    <row r="874" spans="1:32" s="138" customFormat="1" x14ac:dyDescent="0.25">
      <c r="A874" s="137"/>
      <c r="C874" s="137"/>
      <c r="K874" s="137"/>
      <c r="N874" s="139"/>
      <c r="Y874" s="140"/>
      <c r="AB874" s="140"/>
      <c r="AE874" s="140"/>
      <c r="AF874" s="140"/>
    </row>
    <row r="875" spans="1:32" s="138" customFormat="1" x14ac:dyDescent="0.25">
      <c r="A875" s="137"/>
      <c r="C875" s="137"/>
      <c r="K875" s="137"/>
      <c r="N875" s="139"/>
      <c r="Y875" s="140"/>
      <c r="AB875" s="140"/>
      <c r="AE875" s="140"/>
      <c r="AF875" s="140"/>
    </row>
    <row r="876" spans="1:32" s="138" customFormat="1" x14ac:dyDescent="0.25">
      <c r="A876" s="137"/>
      <c r="C876" s="137"/>
      <c r="K876" s="137"/>
      <c r="N876" s="139"/>
      <c r="Y876" s="140"/>
      <c r="AB876" s="140"/>
      <c r="AE876" s="140"/>
      <c r="AF876" s="140"/>
    </row>
    <row r="877" spans="1:32" s="138" customFormat="1" x14ac:dyDescent="0.25">
      <c r="A877" s="137"/>
      <c r="C877" s="137"/>
      <c r="K877" s="137"/>
      <c r="N877" s="139"/>
      <c r="Y877" s="140"/>
      <c r="AB877" s="140"/>
      <c r="AE877" s="140"/>
      <c r="AF877" s="140"/>
    </row>
    <row r="878" spans="1:32" s="138" customFormat="1" x14ac:dyDescent="0.25">
      <c r="A878" s="137"/>
      <c r="C878" s="137"/>
      <c r="K878" s="137"/>
      <c r="N878" s="139"/>
      <c r="Y878" s="140"/>
      <c r="AB878" s="140"/>
      <c r="AE878" s="140"/>
      <c r="AF878" s="140"/>
    </row>
    <row r="879" spans="1:32" s="138" customFormat="1" x14ac:dyDescent="0.25">
      <c r="A879" s="137"/>
      <c r="C879" s="137"/>
      <c r="K879" s="137"/>
      <c r="N879" s="139"/>
      <c r="Y879" s="140"/>
      <c r="AB879" s="140"/>
      <c r="AE879" s="140"/>
      <c r="AF879" s="140"/>
    </row>
    <row r="880" spans="1:32" s="138" customFormat="1" x14ac:dyDescent="0.25">
      <c r="A880" s="137"/>
      <c r="C880" s="137"/>
      <c r="K880" s="137"/>
      <c r="N880" s="139"/>
      <c r="Y880" s="140"/>
      <c r="AB880" s="140"/>
      <c r="AE880" s="140"/>
      <c r="AF880" s="140"/>
    </row>
    <row r="881" spans="1:32" s="138" customFormat="1" x14ac:dyDescent="0.25">
      <c r="A881" s="137"/>
      <c r="C881" s="137"/>
      <c r="K881" s="137"/>
      <c r="N881" s="139"/>
      <c r="Y881" s="140"/>
      <c r="AB881" s="140"/>
      <c r="AE881" s="140"/>
      <c r="AF881" s="140"/>
    </row>
    <row r="882" spans="1:32" s="138" customFormat="1" x14ac:dyDescent="0.25">
      <c r="A882" s="137"/>
      <c r="C882" s="137"/>
      <c r="K882" s="137"/>
      <c r="N882" s="139"/>
      <c r="Y882" s="140"/>
      <c r="AB882" s="140"/>
      <c r="AE882" s="140"/>
      <c r="AF882" s="140"/>
    </row>
    <row r="883" spans="1:32" s="138" customFormat="1" x14ac:dyDescent="0.25">
      <c r="A883" s="137"/>
      <c r="C883" s="137"/>
      <c r="K883" s="137"/>
      <c r="N883" s="139"/>
      <c r="Y883" s="140"/>
      <c r="AB883" s="140"/>
      <c r="AE883" s="140"/>
      <c r="AF883" s="140"/>
    </row>
    <row r="884" spans="1:32" s="138" customFormat="1" x14ac:dyDescent="0.25">
      <c r="A884" s="137"/>
      <c r="C884" s="137"/>
      <c r="K884" s="137"/>
      <c r="N884" s="139"/>
      <c r="Y884" s="140"/>
      <c r="AB884" s="140"/>
      <c r="AE884" s="140"/>
      <c r="AF884" s="140"/>
    </row>
    <row r="885" spans="1:32" s="138" customFormat="1" x14ac:dyDescent="0.25">
      <c r="A885" s="137"/>
      <c r="C885" s="137"/>
      <c r="K885" s="137"/>
      <c r="N885" s="139"/>
      <c r="Y885" s="140"/>
      <c r="AB885" s="140"/>
      <c r="AE885" s="140"/>
      <c r="AF885" s="140"/>
    </row>
    <row r="886" spans="1:32" s="138" customFormat="1" x14ac:dyDescent="0.25">
      <c r="A886" s="137"/>
      <c r="C886" s="137"/>
      <c r="K886" s="137"/>
      <c r="N886" s="139"/>
      <c r="Y886" s="140"/>
      <c r="AB886" s="140"/>
      <c r="AE886" s="140"/>
      <c r="AF886" s="140"/>
    </row>
    <row r="887" spans="1:32" s="138" customFormat="1" x14ac:dyDescent="0.25">
      <c r="A887" s="137"/>
      <c r="C887" s="137"/>
      <c r="K887" s="137"/>
      <c r="N887" s="139"/>
      <c r="Y887" s="140"/>
      <c r="AB887" s="140"/>
      <c r="AE887" s="140"/>
      <c r="AF887" s="140"/>
    </row>
    <row r="888" spans="1:32" s="138" customFormat="1" x14ac:dyDescent="0.25">
      <c r="A888" s="137"/>
      <c r="C888" s="137"/>
      <c r="K888" s="137"/>
      <c r="N888" s="139"/>
      <c r="Y888" s="140"/>
      <c r="AB888" s="140"/>
      <c r="AE888" s="140"/>
      <c r="AF888" s="140"/>
    </row>
    <row r="889" spans="1:32" s="138" customFormat="1" x14ac:dyDescent="0.25">
      <c r="A889" s="137"/>
      <c r="C889" s="137"/>
      <c r="K889" s="137"/>
      <c r="N889" s="139"/>
      <c r="Y889" s="140"/>
      <c r="AB889" s="140"/>
      <c r="AE889" s="140"/>
      <c r="AF889" s="140"/>
    </row>
    <row r="890" spans="1:32" s="138" customFormat="1" x14ac:dyDescent="0.25">
      <c r="A890" s="137"/>
      <c r="C890" s="137"/>
      <c r="K890" s="137"/>
      <c r="N890" s="139"/>
      <c r="Y890" s="140"/>
      <c r="AB890" s="140"/>
      <c r="AE890" s="140"/>
      <c r="AF890" s="140"/>
    </row>
    <row r="891" spans="1:32" s="138" customFormat="1" x14ac:dyDescent="0.25">
      <c r="A891" s="137"/>
      <c r="C891" s="137"/>
      <c r="K891" s="137"/>
      <c r="N891" s="139"/>
      <c r="Y891" s="140"/>
      <c r="AB891" s="140"/>
      <c r="AE891" s="140"/>
      <c r="AF891" s="140"/>
    </row>
    <row r="892" spans="1:32" s="138" customFormat="1" x14ac:dyDescent="0.25">
      <c r="A892" s="137"/>
      <c r="C892" s="137"/>
      <c r="K892" s="137"/>
      <c r="N892" s="139"/>
      <c r="Y892" s="140"/>
      <c r="AB892" s="140"/>
      <c r="AE892" s="140"/>
      <c r="AF892" s="140"/>
    </row>
    <row r="893" spans="1:32" s="138" customFormat="1" x14ac:dyDescent="0.25">
      <c r="A893" s="137"/>
      <c r="C893" s="137"/>
      <c r="K893" s="137"/>
      <c r="N893" s="139"/>
      <c r="Y893" s="140"/>
      <c r="AB893" s="140"/>
      <c r="AE893" s="140"/>
      <c r="AF893" s="140"/>
    </row>
    <row r="894" spans="1:32" s="138" customFormat="1" x14ac:dyDescent="0.25">
      <c r="A894" s="137"/>
      <c r="C894" s="137"/>
      <c r="K894" s="137"/>
      <c r="N894" s="139"/>
      <c r="Y894" s="140"/>
      <c r="AB894" s="140"/>
      <c r="AE894" s="140"/>
      <c r="AF894" s="140"/>
    </row>
    <row r="895" spans="1:32" s="138" customFormat="1" x14ac:dyDescent="0.25">
      <c r="A895" s="137"/>
      <c r="C895" s="137"/>
      <c r="K895" s="137"/>
      <c r="N895" s="139"/>
      <c r="Y895" s="140"/>
      <c r="AB895" s="140"/>
      <c r="AE895" s="140"/>
      <c r="AF895" s="140"/>
    </row>
    <row r="896" spans="1:32" s="138" customFormat="1" x14ac:dyDescent="0.25">
      <c r="A896" s="137"/>
      <c r="C896" s="137"/>
      <c r="K896" s="137"/>
      <c r="N896" s="139"/>
      <c r="Y896" s="140"/>
      <c r="AB896" s="140"/>
      <c r="AE896" s="140"/>
      <c r="AF896" s="140"/>
    </row>
    <row r="897" spans="1:32" s="138" customFormat="1" x14ac:dyDescent="0.25">
      <c r="A897" s="137"/>
      <c r="C897" s="137"/>
      <c r="K897" s="137"/>
      <c r="N897" s="139"/>
      <c r="Y897" s="140"/>
      <c r="AB897" s="140"/>
      <c r="AE897" s="140"/>
      <c r="AF897" s="140"/>
    </row>
    <row r="898" spans="1:32" s="138" customFormat="1" x14ac:dyDescent="0.25">
      <c r="A898" s="137"/>
      <c r="C898" s="137"/>
      <c r="K898" s="137"/>
      <c r="N898" s="139"/>
      <c r="Y898" s="140"/>
      <c r="AB898" s="140"/>
      <c r="AE898" s="140"/>
      <c r="AF898" s="140"/>
    </row>
    <row r="899" spans="1:32" s="138" customFormat="1" x14ac:dyDescent="0.25">
      <c r="A899" s="137"/>
      <c r="C899" s="137"/>
      <c r="K899" s="137"/>
      <c r="N899" s="139"/>
      <c r="Y899" s="140"/>
      <c r="AB899" s="140"/>
      <c r="AE899" s="140"/>
      <c r="AF899" s="140"/>
    </row>
    <row r="900" spans="1:32" s="138" customFormat="1" x14ac:dyDescent="0.25">
      <c r="A900" s="137"/>
      <c r="C900" s="137"/>
      <c r="K900" s="137"/>
      <c r="N900" s="139"/>
      <c r="Y900" s="140"/>
      <c r="AB900" s="140"/>
      <c r="AE900" s="140"/>
      <c r="AF900" s="140"/>
    </row>
    <row r="901" spans="1:32" s="138" customFormat="1" x14ac:dyDescent="0.25">
      <c r="A901" s="137"/>
      <c r="C901" s="137"/>
      <c r="K901" s="137"/>
      <c r="N901" s="139"/>
      <c r="Y901" s="140"/>
      <c r="AB901" s="140"/>
      <c r="AE901" s="140"/>
      <c r="AF901" s="140"/>
    </row>
    <row r="902" spans="1:32" s="138" customFormat="1" x14ac:dyDescent="0.25">
      <c r="A902" s="137"/>
      <c r="C902" s="137"/>
      <c r="K902" s="137"/>
      <c r="N902" s="139"/>
      <c r="Y902" s="140"/>
      <c r="AB902" s="140"/>
      <c r="AE902" s="140"/>
      <c r="AF902" s="140"/>
    </row>
    <row r="903" spans="1:32" s="138" customFormat="1" x14ac:dyDescent="0.25">
      <c r="A903" s="137"/>
      <c r="C903" s="137"/>
      <c r="K903" s="137"/>
      <c r="N903" s="139"/>
      <c r="Y903" s="140"/>
      <c r="AB903" s="140"/>
      <c r="AE903" s="140"/>
      <c r="AF903" s="140"/>
    </row>
    <row r="904" spans="1:32" s="138" customFormat="1" x14ac:dyDescent="0.25">
      <c r="A904" s="137"/>
      <c r="C904" s="137"/>
      <c r="K904" s="137"/>
      <c r="N904" s="139"/>
      <c r="Y904" s="140"/>
      <c r="AB904" s="140"/>
      <c r="AE904" s="140"/>
      <c r="AF904" s="140"/>
    </row>
    <row r="905" spans="1:32" s="138" customFormat="1" x14ac:dyDescent="0.25">
      <c r="A905" s="137"/>
      <c r="C905" s="137"/>
      <c r="K905" s="137"/>
      <c r="N905" s="139"/>
      <c r="Y905" s="140"/>
      <c r="AB905" s="140"/>
      <c r="AE905" s="140"/>
      <c r="AF905" s="140"/>
    </row>
    <row r="906" spans="1:32" s="138" customFormat="1" x14ac:dyDescent="0.25">
      <c r="A906" s="137"/>
      <c r="C906" s="137"/>
      <c r="K906" s="137"/>
      <c r="N906" s="139"/>
      <c r="Y906" s="140"/>
      <c r="AB906" s="140"/>
      <c r="AE906" s="140"/>
      <c r="AF906" s="140"/>
    </row>
    <row r="907" spans="1:32" s="138" customFormat="1" x14ac:dyDescent="0.25">
      <c r="A907" s="137"/>
      <c r="C907" s="137"/>
      <c r="K907" s="137"/>
      <c r="N907" s="139"/>
      <c r="Y907" s="140"/>
      <c r="AB907" s="140"/>
      <c r="AE907" s="140"/>
      <c r="AF907" s="140"/>
    </row>
    <row r="908" spans="1:32" s="138" customFormat="1" x14ac:dyDescent="0.25">
      <c r="A908" s="137"/>
      <c r="C908" s="137"/>
      <c r="K908" s="137"/>
      <c r="N908" s="139"/>
      <c r="Y908" s="140"/>
      <c r="AB908" s="140"/>
      <c r="AE908" s="140"/>
      <c r="AF908" s="140"/>
    </row>
    <row r="909" spans="1:32" s="138" customFormat="1" x14ac:dyDescent="0.25">
      <c r="A909" s="137"/>
      <c r="C909" s="137"/>
      <c r="K909" s="137"/>
      <c r="N909" s="139"/>
      <c r="Y909" s="140"/>
      <c r="AB909" s="140"/>
      <c r="AE909" s="140"/>
      <c r="AF909" s="140"/>
    </row>
    <row r="910" spans="1:32" s="138" customFormat="1" x14ac:dyDescent="0.25">
      <c r="A910" s="137"/>
      <c r="C910" s="137"/>
      <c r="K910" s="137"/>
      <c r="N910" s="139"/>
      <c r="Y910" s="140"/>
      <c r="AB910" s="140"/>
      <c r="AE910" s="140"/>
      <c r="AF910" s="140"/>
    </row>
    <row r="911" spans="1:32" s="138" customFormat="1" x14ac:dyDescent="0.25">
      <c r="A911" s="137"/>
      <c r="C911" s="137"/>
      <c r="K911" s="137"/>
      <c r="N911" s="139"/>
      <c r="Y911" s="140"/>
      <c r="AB911" s="140"/>
      <c r="AE911" s="140"/>
      <c r="AF911" s="140"/>
    </row>
    <row r="912" spans="1:32" s="138" customFormat="1" x14ac:dyDescent="0.25">
      <c r="A912" s="137"/>
      <c r="C912" s="137"/>
      <c r="K912" s="137"/>
      <c r="N912" s="139"/>
      <c r="Y912" s="140"/>
      <c r="AB912" s="140"/>
      <c r="AE912" s="140"/>
      <c r="AF912" s="140"/>
    </row>
    <row r="913" spans="1:32" s="138" customFormat="1" x14ac:dyDescent="0.25">
      <c r="A913" s="137"/>
      <c r="C913" s="137"/>
      <c r="K913" s="137"/>
      <c r="N913" s="139"/>
      <c r="Y913" s="140"/>
      <c r="AB913" s="140"/>
      <c r="AE913" s="140"/>
      <c r="AF913" s="140"/>
    </row>
    <row r="914" spans="1:32" s="138" customFormat="1" x14ac:dyDescent="0.25">
      <c r="A914" s="137"/>
      <c r="C914" s="137"/>
      <c r="K914" s="137"/>
      <c r="N914" s="139"/>
      <c r="Y914" s="140"/>
      <c r="AB914" s="140"/>
      <c r="AE914" s="140"/>
      <c r="AF914" s="140"/>
    </row>
    <row r="915" spans="1:32" s="138" customFormat="1" x14ac:dyDescent="0.25">
      <c r="A915" s="137"/>
      <c r="C915" s="137"/>
      <c r="K915" s="137"/>
      <c r="N915" s="139"/>
      <c r="Y915" s="140"/>
      <c r="AB915" s="140"/>
      <c r="AE915" s="140"/>
      <c r="AF915" s="140"/>
    </row>
    <row r="916" spans="1:32" s="138" customFormat="1" x14ac:dyDescent="0.25">
      <c r="A916" s="137"/>
      <c r="C916" s="137"/>
      <c r="K916" s="137"/>
      <c r="N916" s="139"/>
      <c r="Y916" s="140"/>
      <c r="AB916" s="140"/>
      <c r="AE916" s="140"/>
      <c r="AF916" s="140"/>
    </row>
    <row r="917" spans="1:32" s="138" customFormat="1" x14ac:dyDescent="0.25">
      <c r="A917" s="137"/>
      <c r="C917" s="137"/>
      <c r="K917" s="137"/>
      <c r="N917" s="139"/>
      <c r="Y917" s="140"/>
      <c r="AB917" s="140"/>
      <c r="AE917" s="140"/>
      <c r="AF917" s="140"/>
    </row>
    <row r="918" spans="1:32" s="138" customFormat="1" x14ac:dyDescent="0.25">
      <c r="A918" s="137"/>
      <c r="C918" s="137"/>
      <c r="K918" s="137"/>
      <c r="N918" s="139"/>
      <c r="Y918" s="140"/>
      <c r="AB918" s="140"/>
      <c r="AE918" s="140"/>
      <c r="AF918" s="140"/>
    </row>
    <row r="919" spans="1:32" s="138" customFormat="1" x14ac:dyDescent="0.25">
      <c r="A919" s="137"/>
      <c r="C919" s="137"/>
      <c r="K919" s="137"/>
      <c r="N919" s="139"/>
      <c r="Y919" s="140"/>
      <c r="AB919" s="140"/>
      <c r="AE919" s="140"/>
      <c r="AF919" s="140"/>
    </row>
    <row r="920" spans="1:32" s="138" customFormat="1" x14ac:dyDescent="0.25">
      <c r="A920" s="137"/>
      <c r="C920" s="137"/>
      <c r="K920" s="137"/>
      <c r="N920" s="139"/>
      <c r="Y920" s="140"/>
      <c r="AB920" s="140"/>
      <c r="AE920" s="140"/>
      <c r="AF920" s="140"/>
    </row>
    <row r="921" spans="1:32" s="138" customFormat="1" x14ac:dyDescent="0.25">
      <c r="A921" s="137"/>
      <c r="C921" s="137"/>
      <c r="K921" s="137"/>
      <c r="N921" s="139"/>
      <c r="Y921" s="140"/>
      <c r="AB921" s="140"/>
      <c r="AE921" s="140"/>
      <c r="AF921" s="140"/>
    </row>
    <row r="922" spans="1:32" s="138" customFormat="1" x14ac:dyDescent="0.25">
      <c r="A922" s="137"/>
      <c r="C922" s="137"/>
      <c r="K922" s="137"/>
      <c r="N922" s="139"/>
      <c r="Y922" s="140"/>
      <c r="AB922" s="140"/>
      <c r="AE922" s="140"/>
      <c r="AF922" s="140"/>
    </row>
    <row r="923" spans="1:32" s="138" customFormat="1" x14ac:dyDescent="0.25">
      <c r="A923" s="137"/>
      <c r="C923" s="137"/>
      <c r="K923" s="137"/>
      <c r="N923" s="139"/>
      <c r="Y923" s="140"/>
      <c r="AB923" s="140"/>
      <c r="AE923" s="140"/>
      <c r="AF923" s="140"/>
    </row>
    <row r="924" spans="1:32" s="138" customFormat="1" x14ac:dyDescent="0.25">
      <c r="A924" s="137"/>
      <c r="C924" s="137"/>
      <c r="K924" s="137"/>
      <c r="N924" s="139"/>
      <c r="Y924" s="140"/>
      <c r="AB924" s="140"/>
      <c r="AE924" s="140"/>
      <c r="AF924" s="140"/>
    </row>
    <row r="925" spans="1:32" s="138" customFormat="1" x14ac:dyDescent="0.25">
      <c r="A925" s="137"/>
      <c r="C925" s="137"/>
      <c r="K925" s="137"/>
      <c r="N925" s="139"/>
      <c r="Y925" s="140"/>
      <c r="AB925" s="140"/>
      <c r="AE925" s="140"/>
      <c r="AF925" s="140"/>
    </row>
    <row r="926" spans="1:32" s="138" customFormat="1" x14ac:dyDescent="0.25">
      <c r="A926" s="137"/>
      <c r="C926" s="137"/>
      <c r="K926" s="137"/>
      <c r="N926" s="139"/>
      <c r="Y926" s="140"/>
      <c r="AB926" s="140"/>
      <c r="AE926" s="140"/>
      <c r="AF926" s="140"/>
    </row>
    <row r="927" spans="1:32" s="138" customFormat="1" x14ac:dyDescent="0.25">
      <c r="A927" s="137"/>
      <c r="C927" s="137"/>
      <c r="K927" s="137"/>
      <c r="N927" s="139"/>
      <c r="Y927" s="140"/>
      <c r="AB927" s="140"/>
      <c r="AE927" s="140"/>
      <c r="AF927" s="140"/>
    </row>
    <row r="928" spans="1:32" s="138" customFormat="1" x14ac:dyDescent="0.25">
      <c r="A928" s="137"/>
      <c r="C928" s="137"/>
      <c r="K928" s="137"/>
      <c r="N928" s="139"/>
      <c r="Y928" s="140"/>
      <c r="AB928" s="140"/>
      <c r="AE928" s="140"/>
      <c r="AF928" s="140"/>
    </row>
    <row r="929" spans="1:32" s="138" customFormat="1" x14ac:dyDescent="0.25">
      <c r="A929" s="137"/>
      <c r="C929" s="137"/>
      <c r="K929" s="137"/>
      <c r="N929" s="139"/>
      <c r="Y929" s="140"/>
      <c r="AB929" s="140"/>
      <c r="AE929" s="140"/>
      <c r="AF929" s="140"/>
    </row>
    <row r="930" spans="1:32" s="138" customFormat="1" x14ac:dyDescent="0.25">
      <c r="A930" s="137"/>
      <c r="C930" s="137"/>
      <c r="K930" s="137"/>
      <c r="N930" s="139"/>
      <c r="Y930" s="140"/>
      <c r="AB930" s="140"/>
      <c r="AE930" s="140"/>
      <c r="AF930" s="140"/>
    </row>
    <row r="931" spans="1:32" s="138" customFormat="1" x14ac:dyDescent="0.25">
      <c r="A931" s="137"/>
      <c r="C931" s="137"/>
      <c r="K931" s="137"/>
      <c r="N931" s="139"/>
      <c r="Y931" s="140"/>
      <c r="AB931" s="140"/>
      <c r="AE931" s="140"/>
      <c r="AF931" s="140"/>
    </row>
    <row r="932" spans="1:32" s="138" customFormat="1" x14ac:dyDescent="0.25">
      <c r="A932" s="137"/>
      <c r="C932" s="137"/>
      <c r="K932" s="137"/>
      <c r="N932" s="139"/>
      <c r="Y932" s="140"/>
      <c r="AB932" s="140"/>
      <c r="AE932" s="140"/>
      <c r="AF932" s="140"/>
    </row>
    <row r="933" spans="1:32" s="138" customFormat="1" x14ac:dyDescent="0.25">
      <c r="A933" s="137"/>
      <c r="C933" s="137"/>
      <c r="K933" s="137"/>
      <c r="N933" s="139"/>
      <c r="Y933" s="140"/>
      <c r="AB933" s="140"/>
      <c r="AE933" s="140"/>
      <c r="AF933" s="140"/>
    </row>
    <row r="934" spans="1:32" s="138" customFormat="1" x14ac:dyDescent="0.25">
      <c r="A934" s="137"/>
      <c r="C934" s="137"/>
      <c r="K934" s="137"/>
      <c r="N934" s="139"/>
      <c r="Y934" s="140"/>
      <c r="AB934" s="140"/>
      <c r="AE934" s="140"/>
      <c r="AF934" s="140"/>
    </row>
    <row r="935" spans="1:32" s="138" customFormat="1" x14ac:dyDescent="0.25">
      <c r="A935" s="137"/>
      <c r="C935" s="137"/>
      <c r="K935" s="137"/>
      <c r="N935" s="139"/>
      <c r="Y935" s="140"/>
      <c r="AB935" s="140"/>
      <c r="AE935" s="140"/>
      <c r="AF935" s="140"/>
    </row>
    <row r="936" spans="1:32" s="138" customFormat="1" x14ac:dyDescent="0.25">
      <c r="A936" s="137"/>
      <c r="C936" s="137"/>
      <c r="K936" s="137"/>
      <c r="N936" s="139"/>
      <c r="Y936" s="140"/>
      <c r="AB936" s="140"/>
      <c r="AE936" s="140"/>
      <c r="AF936" s="140"/>
    </row>
    <row r="937" spans="1:32" s="138" customFormat="1" x14ac:dyDescent="0.25">
      <c r="A937" s="137"/>
      <c r="C937" s="137"/>
      <c r="K937" s="137"/>
      <c r="N937" s="139"/>
      <c r="Y937" s="140"/>
      <c r="AB937" s="140"/>
      <c r="AE937" s="140"/>
      <c r="AF937" s="140"/>
    </row>
    <row r="938" spans="1:32" s="138" customFormat="1" x14ac:dyDescent="0.25">
      <c r="A938" s="137"/>
      <c r="C938" s="137"/>
      <c r="K938" s="137"/>
      <c r="N938" s="139"/>
      <c r="Y938" s="140"/>
      <c r="AB938" s="140"/>
      <c r="AE938" s="140"/>
      <c r="AF938" s="140"/>
    </row>
    <row r="939" spans="1:32" s="138" customFormat="1" x14ac:dyDescent="0.25">
      <c r="A939" s="137"/>
      <c r="C939" s="137"/>
      <c r="K939" s="137"/>
      <c r="N939" s="139"/>
      <c r="Y939" s="140"/>
      <c r="AB939" s="140"/>
      <c r="AE939" s="140"/>
      <c r="AF939" s="140"/>
    </row>
    <row r="940" spans="1:32" s="138" customFormat="1" x14ac:dyDescent="0.25">
      <c r="A940" s="137"/>
      <c r="C940" s="137"/>
      <c r="K940" s="137"/>
      <c r="N940" s="139"/>
      <c r="Y940" s="140"/>
      <c r="AB940" s="140"/>
      <c r="AE940" s="140"/>
      <c r="AF940" s="140"/>
    </row>
    <row r="941" spans="1:32" s="138" customFormat="1" x14ac:dyDescent="0.25">
      <c r="A941" s="137"/>
      <c r="C941" s="137"/>
      <c r="K941" s="137"/>
      <c r="N941" s="139"/>
      <c r="Y941" s="140"/>
      <c r="AB941" s="140"/>
      <c r="AE941" s="140"/>
      <c r="AF941" s="140"/>
    </row>
    <row r="942" spans="1:32" s="138" customFormat="1" x14ac:dyDescent="0.25">
      <c r="A942" s="137"/>
      <c r="C942" s="137"/>
      <c r="K942" s="137"/>
      <c r="N942" s="139"/>
      <c r="Y942" s="140"/>
      <c r="AB942" s="140"/>
      <c r="AE942" s="140"/>
      <c r="AF942" s="140"/>
    </row>
    <row r="943" spans="1:32" s="138" customFormat="1" x14ac:dyDescent="0.25">
      <c r="A943" s="137"/>
      <c r="C943" s="137"/>
      <c r="K943" s="137"/>
      <c r="N943" s="139"/>
      <c r="Y943" s="140"/>
      <c r="AB943" s="140"/>
      <c r="AE943" s="140"/>
      <c r="AF943" s="140"/>
    </row>
    <row r="944" spans="1:32" s="138" customFormat="1" x14ac:dyDescent="0.25">
      <c r="A944" s="137"/>
      <c r="C944" s="137"/>
      <c r="K944" s="137"/>
      <c r="N944" s="139"/>
      <c r="Y944" s="140"/>
      <c r="AB944" s="140"/>
      <c r="AE944" s="140"/>
      <c r="AF944" s="140"/>
    </row>
    <row r="945" spans="1:32" s="138" customFormat="1" x14ac:dyDescent="0.25">
      <c r="A945" s="137"/>
      <c r="C945" s="137"/>
      <c r="K945" s="137"/>
      <c r="N945" s="139"/>
      <c r="Y945" s="140"/>
      <c r="AB945" s="140"/>
      <c r="AE945" s="140"/>
      <c r="AF945" s="140"/>
    </row>
    <row r="946" spans="1:32" s="138" customFormat="1" x14ac:dyDescent="0.25">
      <c r="A946" s="137"/>
      <c r="C946" s="137"/>
      <c r="K946" s="137"/>
      <c r="N946" s="139"/>
      <c r="Y946" s="140"/>
      <c r="AB946" s="140"/>
      <c r="AE946" s="140"/>
      <c r="AF946" s="140"/>
    </row>
    <row r="947" spans="1:32" s="138" customFormat="1" x14ac:dyDescent="0.25">
      <c r="A947" s="137"/>
      <c r="C947" s="137"/>
      <c r="K947" s="137"/>
      <c r="N947" s="139"/>
      <c r="Y947" s="140"/>
      <c r="AB947" s="140"/>
      <c r="AE947" s="140"/>
      <c r="AF947" s="140"/>
    </row>
    <row r="948" spans="1:32" s="138" customFormat="1" x14ac:dyDescent="0.25">
      <c r="A948" s="137"/>
      <c r="C948" s="137"/>
      <c r="K948" s="137"/>
      <c r="N948" s="139"/>
      <c r="Y948" s="140"/>
      <c r="AB948" s="140"/>
      <c r="AE948" s="140"/>
      <c r="AF948" s="140"/>
    </row>
    <row r="949" spans="1:32" s="138" customFormat="1" x14ac:dyDescent="0.25">
      <c r="A949" s="137"/>
      <c r="C949" s="137"/>
      <c r="K949" s="137"/>
      <c r="N949" s="139"/>
      <c r="Y949" s="140"/>
      <c r="AB949" s="140"/>
      <c r="AE949" s="140"/>
      <c r="AF949" s="140"/>
    </row>
    <row r="950" spans="1:32" s="138" customFormat="1" x14ac:dyDescent="0.25">
      <c r="A950" s="137"/>
      <c r="C950" s="137"/>
      <c r="K950" s="137"/>
      <c r="N950" s="139"/>
      <c r="Y950" s="140"/>
      <c r="AB950" s="140"/>
      <c r="AE950" s="140"/>
      <c r="AF950" s="140"/>
    </row>
    <row r="951" spans="1:32" s="138" customFormat="1" x14ac:dyDescent="0.25">
      <c r="A951" s="137"/>
      <c r="C951" s="137"/>
      <c r="K951" s="137"/>
      <c r="N951" s="139"/>
      <c r="Y951" s="140"/>
      <c r="AB951" s="140"/>
      <c r="AE951" s="140"/>
      <c r="AF951" s="140"/>
    </row>
    <row r="952" spans="1:32" s="138" customFormat="1" x14ac:dyDescent="0.25">
      <c r="A952" s="137"/>
      <c r="C952" s="137"/>
      <c r="K952" s="137"/>
      <c r="N952" s="139"/>
      <c r="Y952" s="140"/>
      <c r="AB952" s="140"/>
      <c r="AE952" s="140"/>
      <c r="AF952" s="140"/>
    </row>
    <row r="953" spans="1:32" s="138" customFormat="1" x14ac:dyDescent="0.25">
      <c r="A953" s="137"/>
      <c r="C953" s="137"/>
      <c r="K953" s="137"/>
      <c r="N953" s="139"/>
      <c r="Y953" s="140"/>
      <c r="AB953" s="140"/>
      <c r="AE953" s="140"/>
      <c r="AF953" s="140"/>
    </row>
    <row r="954" spans="1:32" s="138" customFormat="1" x14ac:dyDescent="0.25">
      <c r="A954" s="137"/>
      <c r="C954" s="137"/>
      <c r="K954" s="137"/>
      <c r="N954" s="139"/>
      <c r="Y954" s="140"/>
      <c r="AB954" s="140"/>
      <c r="AE954" s="140"/>
      <c r="AF954" s="140"/>
    </row>
    <row r="955" spans="1:32" s="138" customFormat="1" x14ac:dyDescent="0.25">
      <c r="A955" s="137"/>
      <c r="C955" s="137"/>
      <c r="K955" s="137"/>
      <c r="N955" s="139"/>
      <c r="Y955" s="140"/>
      <c r="AB955" s="140"/>
      <c r="AE955" s="140"/>
      <c r="AF955" s="140"/>
    </row>
    <row r="956" spans="1:32" s="138" customFormat="1" x14ac:dyDescent="0.25">
      <c r="A956" s="137"/>
      <c r="C956" s="137"/>
      <c r="K956" s="137"/>
      <c r="N956" s="139"/>
      <c r="Y956" s="140"/>
      <c r="AB956" s="140"/>
      <c r="AE956" s="140"/>
      <c r="AF956" s="140"/>
    </row>
    <row r="957" spans="1:32" s="138" customFormat="1" x14ac:dyDescent="0.25">
      <c r="A957" s="137"/>
      <c r="C957" s="137"/>
      <c r="K957" s="137"/>
      <c r="N957" s="139"/>
      <c r="Y957" s="140"/>
      <c r="AB957" s="140"/>
      <c r="AE957" s="140"/>
      <c r="AF957" s="140"/>
    </row>
    <row r="958" spans="1:32" s="138" customFormat="1" x14ac:dyDescent="0.25">
      <c r="A958" s="137"/>
      <c r="C958" s="137"/>
      <c r="K958" s="137"/>
      <c r="N958" s="139"/>
      <c r="Y958" s="140"/>
      <c r="AB958" s="140"/>
      <c r="AE958" s="140"/>
      <c r="AF958" s="140"/>
    </row>
    <row r="959" spans="1:32" s="138" customFormat="1" x14ac:dyDescent="0.25">
      <c r="A959" s="137"/>
      <c r="C959" s="137"/>
      <c r="K959" s="137"/>
      <c r="N959" s="139"/>
      <c r="Y959" s="140"/>
      <c r="AB959" s="140"/>
      <c r="AE959" s="140"/>
      <c r="AF959" s="140"/>
    </row>
    <row r="960" spans="1:32" s="138" customFormat="1" x14ac:dyDescent="0.25">
      <c r="A960" s="137"/>
      <c r="C960" s="137"/>
      <c r="K960" s="137"/>
      <c r="N960" s="139"/>
      <c r="Y960" s="140"/>
      <c r="AB960" s="140"/>
      <c r="AE960" s="140"/>
      <c r="AF960" s="140"/>
    </row>
    <row r="961" spans="1:32" s="138" customFormat="1" x14ac:dyDescent="0.25">
      <c r="A961" s="137"/>
      <c r="C961" s="137"/>
      <c r="K961" s="137"/>
      <c r="N961" s="139"/>
      <c r="Y961" s="140"/>
      <c r="AB961" s="140"/>
      <c r="AE961" s="140"/>
      <c r="AF961" s="140"/>
    </row>
    <row r="962" spans="1:32" s="138" customFormat="1" x14ac:dyDescent="0.25">
      <c r="A962" s="137"/>
      <c r="C962" s="137"/>
      <c r="K962" s="137"/>
      <c r="N962" s="139"/>
      <c r="Y962" s="140"/>
      <c r="AB962" s="140"/>
      <c r="AE962" s="140"/>
      <c r="AF962" s="140"/>
    </row>
    <row r="963" spans="1:32" s="138" customFormat="1" x14ac:dyDescent="0.25">
      <c r="A963" s="137"/>
      <c r="C963" s="137"/>
      <c r="K963" s="137"/>
      <c r="N963" s="139"/>
      <c r="Y963" s="140"/>
      <c r="AB963" s="140"/>
      <c r="AE963" s="140"/>
      <c r="AF963" s="140"/>
    </row>
    <row r="964" spans="1:32" s="138" customFormat="1" x14ac:dyDescent="0.25">
      <c r="A964" s="137"/>
      <c r="C964" s="137"/>
      <c r="K964" s="137"/>
      <c r="N964" s="139"/>
      <c r="Y964" s="140"/>
      <c r="AB964" s="140"/>
      <c r="AE964" s="140"/>
      <c r="AF964" s="140"/>
    </row>
    <row r="965" spans="1:32" s="138" customFormat="1" x14ac:dyDescent="0.25">
      <c r="A965" s="137"/>
      <c r="C965" s="137"/>
      <c r="K965" s="137"/>
      <c r="N965" s="139"/>
      <c r="Y965" s="140"/>
      <c r="AB965" s="140"/>
      <c r="AE965" s="140"/>
      <c r="AF965" s="140"/>
    </row>
    <row r="966" spans="1:32" s="138" customFormat="1" x14ac:dyDescent="0.25">
      <c r="A966" s="137"/>
      <c r="C966" s="137"/>
      <c r="K966" s="137"/>
      <c r="N966" s="139"/>
      <c r="Y966" s="140"/>
      <c r="AB966" s="140"/>
      <c r="AE966" s="140"/>
      <c r="AF966" s="140"/>
    </row>
    <row r="967" spans="1:32" s="138" customFormat="1" x14ac:dyDescent="0.25">
      <c r="A967" s="137"/>
      <c r="C967" s="137"/>
      <c r="K967" s="137"/>
      <c r="N967" s="139"/>
      <c r="Y967" s="140"/>
      <c r="AB967" s="140"/>
      <c r="AE967" s="140"/>
      <c r="AF967" s="140"/>
    </row>
    <row r="968" spans="1:32" s="138" customFormat="1" x14ac:dyDescent="0.25">
      <c r="A968" s="137"/>
      <c r="C968" s="137"/>
      <c r="K968" s="137"/>
      <c r="N968" s="139"/>
      <c r="Y968" s="140"/>
      <c r="AB968" s="140"/>
      <c r="AE968" s="140"/>
      <c r="AF968" s="140"/>
    </row>
    <row r="969" spans="1:32" s="138" customFormat="1" x14ac:dyDescent="0.25">
      <c r="A969" s="137"/>
      <c r="C969" s="137"/>
      <c r="K969" s="137"/>
      <c r="N969" s="139"/>
      <c r="Y969" s="140"/>
      <c r="AB969" s="140"/>
      <c r="AE969" s="140"/>
      <c r="AF969" s="140"/>
    </row>
    <row r="970" spans="1:32" s="138" customFormat="1" x14ac:dyDescent="0.25">
      <c r="A970" s="137"/>
      <c r="C970" s="137"/>
      <c r="K970" s="137"/>
      <c r="N970" s="139"/>
      <c r="Y970" s="140"/>
      <c r="AB970" s="140"/>
      <c r="AE970" s="140"/>
      <c r="AF970" s="140"/>
    </row>
    <row r="971" spans="1:32" s="138" customFormat="1" x14ac:dyDescent="0.25">
      <c r="A971" s="137"/>
      <c r="C971" s="137"/>
      <c r="K971" s="137"/>
      <c r="N971" s="139"/>
      <c r="Y971" s="140"/>
      <c r="AB971" s="140"/>
      <c r="AE971" s="140"/>
      <c r="AF971" s="140"/>
    </row>
    <row r="972" spans="1:32" s="138" customFormat="1" x14ac:dyDescent="0.25">
      <c r="A972" s="137"/>
      <c r="C972" s="137"/>
      <c r="K972" s="137"/>
      <c r="N972" s="139"/>
      <c r="Y972" s="140"/>
      <c r="AB972" s="140"/>
      <c r="AE972" s="140"/>
      <c r="AF972" s="140"/>
    </row>
    <row r="973" spans="1:32" s="138" customFormat="1" x14ac:dyDescent="0.25">
      <c r="A973" s="137"/>
      <c r="C973" s="137"/>
      <c r="K973" s="137"/>
      <c r="N973" s="139"/>
      <c r="Y973" s="140"/>
      <c r="AB973" s="140"/>
      <c r="AE973" s="140"/>
      <c r="AF973" s="140"/>
    </row>
    <row r="974" spans="1:32" s="138" customFormat="1" x14ac:dyDescent="0.25">
      <c r="A974" s="137"/>
      <c r="C974" s="137"/>
      <c r="K974" s="137"/>
      <c r="N974" s="139"/>
      <c r="Y974" s="140"/>
      <c r="AB974" s="140"/>
      <c r="AE974" s="140"/>
      <c r="AF974" s="140"/>
    </row>
    <row r="975" spans="1:32" s="138" customFormat="1" x14ac:dyDescent="0.25">
      <c r="A975" s="137"/>
      <c r="C975" s="137"/>
      <c r="K975" s="137"/>
      <c r="N975" s="139"/>
      <c r="Y975" s="140"/>
      <c r="AB975" s="140"/>
      <c r="AE975" s="140"/>
      <c r="AF975" s="140"/>
    </row>
    <row r="976" spans="1:32" s="138" customFormat="1" x14ac:dyDescent="0.25">
      <c r="A976" s="137"/>
      <c r="C976" s="137"/>
      <c r="K976" s="137"/>
      <c r="N976" s="139"/>
      <c r="Y976" s="140"/>
      <c r="AB976" s="140"/>
      <c r="AE976" s="140"/>
      <c r="AF976" s="140"/>
    </row>
    <row r="977" spans="1:32" s="138" customFormat="1" x14ac:dyDescent="0.25">
      <c r="A977" s="137"/>
      <c r="C977" s="137"/>
      <c r="K977" s="137"/>
      <c r="N977" s="139"/>
      <c r="Y977" s="140"/>
      <c r="AB977" s="140"/>
      <c r="AE977" s="140"/>
      <c r="AF977" s="140"/>
    </row>
    <row r="978" spans="1:32" s="138" customFormat="1" x14ac:dyDescent="0.25">
      <c r="A978" s="137"/>
      <c r="C978" s="137"/>
      <c r="K978" s="137"/>
      <c r="N978" s="139"/>
      <c r="Y978" s="140"/>
      <c r="AB978" s="140"/>
      <c r="AE978" s="140"/>
      <c r="AF978" s="140"/>
    </row>
    <row r="979" spans="1:32" s="138" customFormat="1" x14ac:dyDescent="0.25">
      <c r="A979" s="137"/>
      <c r="C979" s="137"/>
      <c r="K979" s="137"/>
      <c r="N979" s="139"/>
      <c r="Y979" s="140"/>
      <c r="AB979" s="140"/>
      <c r="AE979" s="140"/>
      <c r="AF979" s="140"/>
    </row>
    <row r="980" spans="1:32" s="138" customFormat="1" x14ac:dyDescent="0.25">
      <c r="A980" s="137"/>
      <c r="C980" s="137"/>
      <c r="K980" s="137"/>
      <c r="N980" s="139"/>
      <c r="Y980" s="140"/>
      <c r="AB980" s="140"/>
      <c r="AE980" s="140"/>
      <c r="AF980" s="140"/>
    </row>
    <row r="981" spans="1:32" s="138" customFormat="1" x14ac:dyDescent="0.25">
      <c r="A981" s="137"/>
      <c r="C981" s="137"/>
      <c r="K981" s="137"/>
      <c r="N981" s="139"/>
      <c r="Y981" s="140"/>
      <c r="AB981" s="140"/>
      <c r="AE981" s="140"/>
      <c r="AF981" s="140"/>
    </row>
    <row r="982" spans="1:32" s="138" customFormat="1" x14ac:dyDescent="0.25">
      <c r="A982" s="137"/>
      <c r="C982" s="137"/>
      <c r="K982" s="137"/>
      <c r="N982" s="139"/>
      <c r="Y982" s="140"/>
      <c r="AB982" s="140"/>
      <c r="AE982" s="140"/>
      <c r="AF982" s="140"/>
    </row>
    <row r="983" spans="1:32" s="138" customFormat="1" x14ac:dyDescent="0.25">
      <c r="A983" s="137"/>
      <c r="C983" s="137"/>
      <c r="K983" s="137"/>
      <c r="N983" s="139"/>
      <c r="Y983" s="140"/>
      <c r="AB983" s="140"/>
      <c r="AE983" s="140"/>
      <c r="AF983" s="140"/>
    </row>
    <row r="984" spans="1:32" s="138" customFormat="1" x14ac:dyDescent="0.25">
      <c r="A984" s="137"/>
      <c r="C984" s="137"/>
      <c r="K984" s="137"/>
      <c r="N984" s="139"/>
      <c r="Y984" s="140"/>
      <c r="AB984" s="140"/>
      <c r="AE984" s="140"/>
      <c r="AF984" s="140"/>
    </row>
    <row r="985" spans="1:32" s="138" customFormat="1" x14ac:dyDescent="0.25">
      <c r="A985" s="137"/>
      <c r="C985" s="137"/>
      <c r="K985" s="137"/>
      <c r="N985" s="139"/>
      <c r="Y985" s="140"/>
      <c r="AB985" s="140"/>
      <c r="AE985" s="140"/>
      <c r="AF985" s="140"/>
    </row>
    <row r="986" spans="1:32" s="138" customFormat="1" x14ac:dyDescent="0.25">
      <c r="A986" s="137"/>
      <c r="C986" s="137"/>
      <c r="K986" s="137"/>
      <c r="N986" s="139"/>
      <c r="Y986" s="140"/>
      <c r="AB986" s="140"/>
      <c r="AE986" s="140"/>
      <c r="AF986" s="140"/>
    </row>
    <row r="987" spans="1:32" s="138" customFormat="1" x14ac:dyDescent="0.25">
      <c r="A987" s="137"/>
      <c r="C987" s="137"/>
      <c r="K987" s="137"/>
      <c r="N987" s="139"/>
      <c r="Y987" s="140"/>
      <c r="AB987" s="140"/>
      <c r="AE987" s="140"/>
      <c r="AF987" s="140"/>
    </row>
    <row r="988" spans="1:32" s="138" customFormat="1" x14ac:dyDescent="0.25">
      <c r="A988" s="137"/>
      <c r="C988" s="137"/>
      <c r="K988" s="137"/>
      <c r="N988" s="139"/>
      <c r="Y988" s="140"/>
      <c r="AB988" s="140"/>
      <c r="AE988" s="140"/>
      <c r="AF988" s="140"/>
    </row>
    <row r="989" spans="1:32" s="138" customFormat="1" x14ac:dyDescent="0.25">
      <c r="A989" s="137"/>
      <c r="C989" s="137"/>
      <c r="K989" s="137"/>
      <c r="N989" s="139"/>
      <c r="Y989" s="140"/>
      <c r="AB989" s="140"/>
      <c r="AE989" s="140"/>
      <c r="AF989" s="140"/>
    </row>
    <row r="990" spans="1:32" s="138" customFormat="1" x14ac:dyDescent="0.25">
      <c r="A990" s="137"/>
      <c r="C990" s="137"/>
      <c r="K990" s="137"/>
      <c r="N990" s="139"/>
      <c r="Y990" s="140"/>
      <c r="AB990" s="140"/>
      <c r="AE990" s="140"/>
      <c r="AF990" s="140"/>
    </row>
    <row r="991" spans="1:32" s="138" customFormat="1" x14ac:dyDescent="0.25">
      <c r="A991" s="137"/>
      <c r="C991" s="137"/>
      <c r="K991" s="137"/>
      <c r="N991" s="139"/>
      <c r="Y991" s="140"/>
      <c r="AB991" s="140"/>
      <c r="AE991" s="140"/>
      <c r="AF991" s="140"/>
    </row>
    <row r="992" spans="1:32" s="138" customFormat="1" x14ac:dyDescent="0.25">
      <c r="A992" s="137"/>
      <c r="C992" s="137"/>
      <c r="K992" s="137"/>
      <c r="N992" s="139"/>
      <c r="Y992" s="140"/>
      <c r="AB992" s="140"/>
      <c r="AE992" s="140"/>
      <c r="AF992" s="140"/>
    </row>
    <row r="993" spans="1:32" s="138" customFormat="1" x14ac:dyDescent="0.25">
      <c r="A993" s="137"/>
      <c r="C993" s="137"/>
      <c r="K993" s="137"/>
      <c r="N993" s="139"/>
      <c r="Y993" s="140"/>
      <c r="AB993" s="140"/>
      <c r="AE993" s="140"/>
      <c r="AF993" s="140"/>
    </row>
    <row r="994" spans="1:32" s="138" customFormat="1" x14ac:dyDescent="0.25">
      <c r="A994" s="137"/>
      <c r="C994" s="137"/>
      <c r="K994" s="137"/>
      <c r="N994" s="139"/>
      <c r="Y994" s="140"/>
      <c r="AB994" s="140"/>
      <c r="AE994" s="140"/>
      <c r="AF994" s="140"/>
    </row>
    <row r="995" spans="1:32" s="138" customFormat="1" x14ac:dyDescent="0.25">
      <c r="A995" s="137"/>
      <c r="C995" s="137"/>
      <c r="K995" s="137"/>
      <c r="N995" s="139"/>
      <c r="Y995" s="140"/>
      <c r="AB995" s="140"/>
      <c r="AE995" s="140"/>
      <c r="AF995" s="140"/>
    </row>
    <row r="996" spans="1:32" s="138" customFormat="1" x14ac:dyDescent="0.25">
      <c r="A996" s="137"/>
      <c r="C996" s="137"/>
      <c r="K996" s="137"/>
      <c r="N996" s="139"/>
      <c r="Y996" s="140"/>
      <c r="AB996" s="140"/>
      <c r="AE996" s="140"/>
      <c r="AF996" s="140"/>
    </row>
    <row r="997" spans="1:32" s="138" customFormat="1" x14ac:dyDescent="0.25">
      <c r="A997" s="137"/>
      <c r="C997" s="137"/>
      <c r="K997" s="137"/>
      <c r="N997" s="139"/>
      <c r="Y997" s="140"/>
      <c r="AB997" s="140"/>
      <c r="AE997" s="140"/>
      <c r="AF997" s="140"/>
    </row>
    <row r="998" spans="1:32" s="138" customFormat="1" x14ac:dyDescent="0.25">
      <c r="A998" s="137"/>
      <c r="C998" s="137"/>
      <c r="K998" s="137"/>
      <c r="N998" s="139"/>
      <c r="Y998" s="140"/>
      <c r="AB998" s="140"/>
      <c r="AE998" s="140"/>
      <c r="AF998" s="140"/>
    </row>
    <row r="999" spans="1:32" s="138" customFormat="1" x14ac:dyDescent="0.25">
      <c r="A999" s="137"/>
      <c r="C999" s="137"/>
      <c r="K999" s="137"/>
      <c r="N999" s="139"/>
      <c r="Y999" s="140"/>
      <c r="AB999" s="140"/>
      <c r="AE999" s="140"/>
      <c r="AF999" s="140"/>
    </row>
    <row r="1000" spans="1:32" s="138" customFormat="1" x14ac:dyDescent="0.25">
      <c r="A1000" s="137"/>
      <c r="C1000" s="137"/>
      <c r="K1000" s="137"/>
      <c r="N1000" s="139"/>
      <c r="Y1000" s="140"/>
      <c r="AB1000" s="140"/>
      <c r="AE1000" s="140"/>
      <c r="AF1000" s="140"/>
    </row>
    <row r="1001" spans="1:32" s="138" customFormat="1" x14ac:dyDescent="0.25">
      <c r="A1001" s="137"/>
      <c r="C1001" s="137"/>
      <c r="K1001" s="137"/>
      <c r="N1001" s="139"/>
      <c r="Y1001" s="140"/>
      <c r="AB1001" s="140"/>
      <c r="AE1001" s="140"/>
      <c r="AF1001" s="140"/>
    </row>
    <row r="1002" spans="1:32" s="138" customFormat="1" x14ac:dyDescent="0.25">
      <c r="A1002" s="137"/>
      <c r="C1002" s="137"/>
      <c r="K1002" s="137"/>
      <c r="N1002" s="139"/>
      <c r="Y1002" s="140"/>
      <c r="AB1002" s="140"/>
      <c r="AE1002" s="140"/>
      <c r="AF1002" s="140"/>
    </row>
    <row r="1003" spans="1:32" s="138" customFormat="1" x14ac:dyDescent="0.25">
      <c r="A1003" s="137"/>
      <c r="C1003" s="137"/>
      <c r="K1003" s="137"/>
      <c r="N1003" s="139"/>
      <c r="Y1003" s="140"/>
      <c r="AB1003" s="140"/>
      <c r="AE1003" s="140"/>
      <c r="AF1003" s="140"/>
    </row>
    <row r="1004" spans="1:32" s="138" customFormat="1" x14ac:dyDescent="0.25">
      <c r="A1004" s="137"/>
      <c r="C1004" s="137"/>
      <c r="K1004" s="137"/>
      <c r="N1004" s="139"/>
      <c r="Y1004" s="140"/>
      <c r="AB1004" s="140"/>
      <c r="AE1004" s="140"/>
      <c r="AF1004" s="140"/>
    </row>
    <row r="1005" spans="1:32" s="138" customFormat="1" x14ac:dyDescent="0.25">
      <c r="A1005" s="137"/>
      <c r="C1005" s="137"/>
      <c r="K1005" s="137"/>
      <c r="N1005" s="139"/>
      <c r="Y1005" s="140"/>
      <c r="AB1005" s="140"/>
      <c r="AE1005" s="140"/>
      <c r="AF1005" s="140"/>
    </row>
    <row r="1006" spans="1:32" s="138" customFormat="1" x14ac:dyDescent="0.25">
      <c r="A1006" s="137"/>
      <c r="C1006" s="137"/>
      <c r="K1006" s="137"/>
      <c r="N1006" s="139"/>
      <c r="Y1006" s="140"/>
      <c r="AB1006" s="140"/>
      <c r="AE1006" s="140"/>
      <c r="AF1006" s="140"/>
    </row>
    <row r="1007" spans="1:32" s="138" customFormat="1" x14ac:dyDescent="0.25">
      <c r="A1007" s="137"/>
      <c r="C1007" s="137"/>
      <c r="K1007" s="137"/>
      <c r="N1007" s="139"/>
      <c r="Y1007" s="140"/>
      <c r="AB1007" s="140"/>
      <c r="AE1007" s="140"/>
      <c r="AF1007" s="140"/>
    </row>
    <row r="1008" spans="1:32" s="138" customFormat="1" x14ac:dyDescent="0.25">
      <c r="A1008" s="137"/>
      <c r="C1008" s="137"/>
      <c r="K1008" s="137"/>
      <c r="N1008" s="139"/>
      <c r="Y1008" s="140"/>
      <c r="AB1008" s="140"/>
      <c r="AE1008" s="140"/>
      <c r="AF1008" s="140"/>
    </row>
    <row r="1009" spans="1:32" s="138" customFormat="1" x14ac:dyDescent="0.25">
      <c r="A1009" s="137"/>
      <c r="C1009" s="137"/>
      <c r="K1009" s="137"/>
      <c r="N1009" s="139"/>
      <c r="Y1009" s="140"/>
      <c r="AB1009" s="140"/>
      <c r="AE1009" s="140"/>
      <c r="AF1009" s="140"/>
    </row>
    <row r="1010" spans="1:32" s="138" customFormat="1" x14ac:dyDescent="0.25">
      <c r="A1010" s="137"/>
      <c r="C1010" s="137"/>
      <c r="K1010" s="137"/>
      <c r="N1010" s="139"/>
      <c r="Y1010" s="140"/>
      <c r="AB1010" s="140"/>
      <c r="AE1010" s="140"/>
      <c r="AF1010" s="140"/>
    </row>
    <row r="1011" spans="1:32" s="138" customFormat="1" x14ac:dyDescent="0.25">
      <c r="A1011" s="137"/>
      <c r="C1011" s="137"/>
      <c r="K1011" s="137"/>
      <c r="N1011" s="139"/>
      <c r="Y1011" s="140"/>
      <c r="AB1011" s="140"/>
      <c r="AE1011" s="140"/>
      <c r="AF1011" s="140"/>
    </row>
    <row r="1012" spans="1:32" s="138" customFormat="1" x14ac:dyDescent="0.25">
      <c r="A1012" s="137"/>
      <c r="C1012" s="137"/>
      <c r="K1012" s="137"/>
      <c r="N1012" s="139"/>
      <c r="Y1012" s="140"/>
      <c r="AB1012" s="140"/>
      <c r="AE1012" s="140"/>
      <c r="AF1012" s="140"/>
    </row>
    <row r="1013" spans="1:32" s="138" customFormat="1" x14ac:dyDescent="0.25">
      <c r="A1013" s="137"/>
      <c r="C1013" s="137"/>
      <c r="K1013" s="137"/>
      <c r="N1013" s="139"/>
      <c r="Y1013" s="140"/>
      <c r="AB1013" s="140"/>
      <c r="AE1013" s="140"/>
      <c r="AF1013" s="140"/>
    </row>
    <row r="1014" spans="1:32" s="138" customFormat="1" x14ac:dyDescent="0.25">
      <c r="A1014" s="137"/>
      <c r="C1014" s="137"/>
      <c r="K1014" s="137"/>
      <c r="N1014" s="139"/>
      <c r="Y1014" s="140"/>
      <c r="AB1014" s="140"/>
      <c r="AE1014" s="140"/>
      <c r="AF1014" s="140"/>
    </row>
    <row r="1015" spans="1:32" s="138" customFormat="1" x14ac:dyDescent="0.25">
      <c r="A1015" s="137"/>
      <c r="C1015" s="137"/>
      <c r="K1015" s="137"/>
      <c r="N1015" s="139"/>
      <c r="Y1015" s="140"/>
      <c r="AB1015" s="140"/>
      <c r="AE1015" s="140"/>
      <c r="AF1015" s="140"/>
    </row>
    <row r="1016" spans="1:32" s="138" customFormat="1" x14ac:dyDescent="0.25">
      <c r="A1016" s="137"/>
      <c r="C1016" s="137"/>
      <c r="K1016" s="137"/>
      <c r="N1016" s="139"/>
      <c r="Y1016" s="140"/>
      <c r="AB1016" s="140"/>
      <c r="AE1016" s="140"/>
      <c r="AF1016" s="140"/>
    </row>
    <row r="1017" spans="1:32" s="138" customFormat="1" x14ac:dyDescent="0.25">
      <c r="A1017" s="137"/>
      <c r="C1017" s="137"/>
      <c r="K1017" s="137"/>
      <c r="N1017" s="139"/>
      <c r="Y1017" s="140"/>
      <c r="AB1017" s="140"/>
      <c r="AE1017" s="140"/>
      <c r="AF1017" s="140"/>
    </row>
    <row r="1018" spans="1:32" s="138" customFormat="1" x14ac:dyDescent="0.25">
      <c r="A1018" s="137"/>
      <c r="C1018" s="137"/>
      <c r="K1018" s="137"/>
      <c r="N1018" s="139"/>
      <c r="Y1018" s="140"/>
      <c r="AB1018" s="140"/>
      <c r="AE1018" s="140"/>
      <c r="AF1018" s="140"/>
    </row>
    <row r="1019" spans="1:32" s="138" customFormat="1" x14ac:dyDescent="0.25">
      <c r="A1019" s="137"/>
      <c r="C1019" s="137"/>
      <c r="K1019" s="137"/>
      <c r="N1019" s="139"/>
      <c r="Y1019" s="140"/>
      <c r="AB1019" s="140"/>
      <c r="AE1019" s="140"/>
      <c r="AF1019" s="140"/>
    </row>
    <row r="1020" spans="1:32" s="138" customFormat="1" x14ac:dyDescent="0.25">
      <c r="A1020" s="137"/>
      <c r="C1020" s="137"/>
      <c r="K1020" s="137"/>
      <c r="N1020" s="139"/>
      <c r="Y1020" s="140"/>
      <c r="AB1020" s="140"/>
      <c r="AE1020" s="140"/>
      <c r="AF1020" s="140"/>
    </row>
    <row r="1021" spans="1:32" s="138" customFormat="1" x14ac:dyDescent="0.25">
      <c r="A1021" s="137"/>
      <c r="C1021" s="137"/>
      <c r="K1021" s="137"/>
      <c r="N1021" s="139"/>
      <c r="Y1021" s="140"/>
      <c r="AB1021" s="140"/>
      <c r="AE1021" s="140"/>
      <c r="AF1021" s="140"/>
    </row>
    <row r="1022" spans="1:32" s="138" customFormat="1" x14ac:dyDescent="0.25">
      <c r="A1022" s="137"/>
      <c r="C1022" s="137"/>
      <c r="K1022" s="137"/>
      <c r="N1022" s="139"/>
      <c r="Y1022" s="140"/>
      <c r="AB1022" s="140"/>
      <c r="AE1022" s="140"/>
      <c r="AF1022" s="140"/>
    </row>
    <row r="1023" spans="1:32" s="138" customFormat="1" x14ac:dyDescent="0.25">
      <c r="A1023" s="137"/>
      <c r="C1023" s="137"/>
      <c r="K1023" s="137"/>
      <c r="N1023" s="139"/>
      <c r="Y1023" s="140"/>
      <c r="AB1023" s="140"/>
      <c r="AE1023" s="140"/>
      <c r="AF1023" s="140"/>
    </row>
    <row r="1024" spans="1:32" s="138" customFormat="1" x14ac:dyDescent="0.25">
      <c r="A1024" s="137"/>
      <c r="C1024" s="137"/>
      <c r="K1024" s="137"/>
      <c r="N1024" s="139"/>
      <c r="Y1024" s="140"/>
      <c r="AB1024" s="140"/>
      <c r="AE1024" s="140"/>
      <c r="AF1024" s="140"/>
    </row>
    <row r="1025" spans="1:32" s="138" customFormat="1" x14ac:dyDescent="0.25">
      <c r="A1025" s="137"/>
      <c r="C1025" s="137"/>
      <c r="K1025" s="137"/>
      <c r="N1025" s="139"/>
      <c r="Y1025" s="140"/>
      <c r="AB1025" s="140"/>
      <c r="AE1025" s="140"/>
      <c r="AF1025" s="140"/>
    </row>
    <row r="1026" spans="1:32" s="138" customFormat="1" x14ac:dyDescent="0.25">
      <c r="A1026" s="137"/>
      <c r="C1026" s="137"/>
      <c r="K1026" s="137"/>
      <c r="N1026" s="139"/>
      <c r="Y1026" s="140"/>
      <c r="AB1026" s="140"/>
      <c r="AE1026" s="140"/>
      <c r="AF1026" s="140"/>
    </row>
    <row r="1027" spans="1:32" s="138" customFormat="1" x14ac:dyDescent="0.25">
      <c r="A1027" s="137"/>
      <c r="C1027" s="137"/>
      <c r="K1027" s="137"/>
      <c r="N1027" s="139"/>
      <c r="Y1027" s="140"/>
      <c r="AB1027" s="140"/>
      <c r="AE1027" s="140"/>
      <c r="AF1027" s="140"/>
    </row>
    <row r="1028" spans="1:32" s="138" customFormat="1" x14ac:dyDescent="0.25">
      <c r="A1028" s="137"/>
      <c r="C1028" s="137"/>
      <c r="K1028" s="137"/>
      <c r="N1028" s="139"/>
      <c r="Y1028" s="140"/>
      <c r="AB1028" s="140"/>
      <c r="AE1028" s="140"/>
      <c r="AF1028" s="140"/>
    </row>
    <row r="1029" spans="1:32" s="138" customFormat="1" x14ac:dyDescent="0.25">
      <c r="A1029" s="137"/>
      <c r="C1029" s="137"/>
      <c r="K1029" s="137"/>
      <c r="N1029" s="139"/>
      <c r="Y1029" s="140"/>
      <c r="AB1029" s="140"/>
      <c r="AE1029" s="140"/>
      <c r="AF1029" s="140"/>
    </row>
    <row r="1030" spans="1:32" s="138" customFormat="1" x14ac:dyDescent="0.25">
      <c r="A1030" s="137"/>
      <c r="C1030" s="137"/>
      <c r="K1030" s="137"/>
      <c r="N1030" s="139"/>
      <c r="Y1030" s="140"/>
      <c r="AB1030" s="140"/>
      <c r="AE1030" s="140"/>
      <c r="AF1030" s="140"/>
    </row>
    <row r="1031" spans="1:32" s="138" customFormat="1" x14ac:dyDescent="0.25">
      <c r="A1031" s="137"/>
      <c r="C1031" s="137"/>
      <c r="K1031" s="137"/>
      <c r="N1031" s="139"/>
      <c r="Y1031" s="140"/>
      <c r="AB1031" s="140"/>
      <c r="AE1031" s="140"/>
      <c r="AF1031" s="140"/>
    </row>
    <row r="1032" spans="1:32" s="138" customFormat="1" x14ac:dyDescent="0.25">
      <c r="A1032" s="137"/>
      <c r="C1032" s="137"/>
      <c r="K1032" s="137"/>
      <c r="N1032" s="139"/>
      <c r="Y1032" s="140"/>
      <c r="AB1032" s="140"/>
      <c r="AE1032" s="140"/>
      <c r="AF1032" s="140"/>
    </row>
    <row r="1033" spans="1:32" s="138" customFormat="1" x14ac:dyDescent="0.25">
      <c r="A1033" s="137"/>
      <c r="C1033" s="137"/>
      <c r="K1033" s="137"/>
      <c r="N1033" s="139"/>
      <c r="Y1033" s="140"/>
      <c r="AB1033" s="140"/>
      <c r="AE1033" s="140"/>
      <c r="AF1033" s="140"/>
    </row>
    <row r="1034" spans="1:32" s="138" customFormat="1" x14ac:dyDescent="0.25">
      <c r="A1034" s="137"/>
      <c r="C1034" s="137"/>
      <c r="K1034" s="137"/>
      <c r="N1034" s="139"/>
      <c r="Y1034" s="140"/>
      <c r="AB1034" s="140"/>
      <c r="AE1034" s="140"/>
      <c r="AF1034" s="140"/>
    </row>
    <row r="1035" spans="1:32" s="138" customFormat="1" x14ac:dyDescent="0.25">
      <c r="A1035" s="137"/>
      <c r="C1035" s="137"/>
      <c r="K1035" s="137"/>
      <c r="N1035" s="139"/>
      <c r="Y1035" s="140"/>
      <c r="AB1035" s="140"/>
      <c r="AE1035" s="140"/>
      <c r="AF1035" s="140"/>
    </row>
    <row r="1036" spans="1:32" s="138" customFormat="1" x14ac:dyDescent="0.25">
      <c r="A1036" s="137"/>
      <c r="C1036" s="137"/>
      <c r="K1036" s="137"/>
      <c r="N1036" s="139"/>
      <c r="Y1036" s="140"/>
      <c r="AB1036" s="140"/>
      <c r="AE1036" s="140"/>
      <c r="AF1036" s="140"/>
    </row>
    <row r="1037" spans="1:32" s="138" customFormat="1" x14ac:dyDescent="0.25">
      <c r="A1037" s="137"/>
      <c r="C1037" s="137"/>
      <c r="K1037" s="137"/>
      <c r="N1037" s="139"/>
      <c r="Y1037" s="140"/>
      <c r="AB1037" s="140"/>
      <c r="AE1037" s="140"/>
      <c r="AF1037" s="140"/>
    </row>
    <row r="1038" spans="1:32" s="138" customFormat="1" x14ac:dyDescent="0.25">
      <c r="A1038" s="137"/>
      <c r="C1038" s="137"/>
      <c r="K1038" s="137"/>
      <c r="N1038" s="139"/>
      <c r="Y1038" s="140"/>
      <c r="AB1038" s="140"/>
      <c r="AE1038" s="140"/>
      <c r="AF1038" s="140"/>
    </row>
    <row r="1039" spans="1:32" s="138" customFormat="1" x14ac:dyDescent="0.25">
      <c r="A1039" s="137"/>
      <c r="C1039" s="137"/>
      <c r="K1039" s="137"/>
      <c r="N1039" s="139"/>
      <c r="Y1039" s="140"/>
      <c r="AB1039" s="140"/>
      <c r="AE1039" s="140"/>
      <c r="AF1039" s="140"/>
    </row>
    <row r="1040" spans="1:32" s="138" customFormat="1" x14ac:dyDescent="0.25">
      <c r="A1040" s="137"/>
      <c r="C1040" s="137"/>
      <c r="K1040" s="137"/>
      <c r="N1040" s="139"/>
      <c r="Y1040" s="140"/>
      <c r="AB1040" s="140"/>
      <c r="AE1040" s="140"/>
      <c r="AF1040" s="140"/>
    </row>
    <row r="1041" spans="1:32" s="138" customFormat="1" x14ac:dyDescent="0.25">
      <c r="A1041" s="137"/>
      <c r="C1041" s="137"/>
      <c r="K1041" s="137"/>
      <c r="N1041" s="139"/>
      <c r="Y1041" s="140"/>
      <c r="AB1041" s="140"/>
      <c r="AE1041" s="140"/>
      <c r="AF1041" s="140"/>
    </row>
    <row r="1042" spans="1:32" s="138" customFormat="1" x14ac:dyDescent="0.25">
      <c r="A1042" s="137"/>
      <c r="C1042" s="137"/>
      <c r="K1042" s="137"/>
      <c r="N1042" s="139"/>
      <c r="Y1042" s="140"/>
      <c r="AB1042" s="140"/>
      <c r="AE1042" s="140"/>
      <c r="AF1042" s="140"/>
    </row>
    <row r="1043" spans="1:32" s="138" customFormat="1" x14ac:dyDescent="0.25">
      <c r="A1043" s="137"/>
      <c r="C1043" s="137"/>
      <c r="K1043" s="137"/>
      <c r="N1043" s="139"/>
      <c r="Y1043" s="140"/>
      <c r="AB1043" s="140"/>
      <c r="AE1043" s="140"/>
      <c r="AF1043" s="140"/>
    </row>
    <row r="1044" spans="1:32" s="138" customFormat="1" x14ac:dyDescent="0.25">
      <c r="A1044" s="137"/>
      <c r="C1044" s="137"/>
      <c r="K1044" s="137"/>
      <c r="N1044" s="139"/>
      <c r="Y1044" s="140"/>
      <c r="AB1044" s="140"/>
      <c r="AE1044" s="140"/>
      <c r="AF1044" s="140"/>
    </row>
    <row r="1045" spans="1:32" s="138" customFormat="1" x14ac:dyDescent="0.25">
      <c r="A1045" s="137"/>
      <c r="C1045" s="137"/>
      <c r="K1045" s="137"/>
      <c r="N1045" s="139"/>
      <c r="Y1045" s="140"/>
      <c r="AB1045" s="140"/>
      <c r="AE1045" s="140"/>
      <c r="AF1045" s="140"/>
    </row>
    <row r="1046" spans="1:32" s="138" customFormat="1" x14ac:dyDescent="0.25">
      <c r="A1046" s="137"/>
      <c r="C1046" s="137"/>
      <c r="K1046" s="137"/>
      <c r="N1046" s="139"/>
      <c r="Y1046" s="140"/>
      <c r="AB1046" s="140"/>
      <c r="AE1046" s="140"/>
      <c r="AF1046" s="140"/>
    </row>
    <row r="1047" spans="1:32" s="138" customFormat="1" x14ac:dyDescent="0.25">
      <c r="A1047" s="137"/>
      <c r="C1047" s="137"/>
      <c r="K1047" s="137"/>
      <c r="N1047" s="139"/>
      <c r="Y1047" s="140"/>
      <c r="AB1047" s="140"/>
      <c r="AE1047" s="140"/>
      <c r="AF1047" s="140"/>
    </row>
    <row r="1048" spans="1:32" s="138" customFormat="1" x14ac:dyDescent="0.25">
      <c r="A1048" s="137"/>
      <c r="C1048" s="137"/>
      <c r="K1048" s="137"/>
      <c r="N1048" s="139"/>
      <c r="Y1048" s="140"/>
      <c r="AB1048" s="140"/>
      <c r="AE1048" s="140"/>
      <c r="AF1048" s="140"/>
    </row>
    <row r="1049" spans="1:32" s="138" customFormat="1" x14ac:dyDescent="0.25">
      <c r="A1049" s="137"/>
      <c r="C1049" s="137"/>
      <c r="K1049" s="137"/>
      <c r="N1049" s="139"/>
      <c r="Y1049" s="140"/>
      <c r="AB1049" s="140"/>
      <c r="AE1049" s="140"/>
      <c r="AF1049" s="140"/>
    </row>
    <row r="1050" spans="1:32" s="138" customFormat="1" x14ac:dyDescent="0.25">
      <c r="A1050" s="137"/>
      <c r="C1050" s="137"/>
      <c r="K1050" s="137"/>
      <c r="N1050" s="139"/>
      <c r="Y1050" s="140"/>
      <c r="AB1050" s="140"/>
      <c r="AE1050" s="140"/>
      <c r="AF1050" s="140"/>
    </row>
    <row r="1051" spans="1:32" s="138" customFormat="1" x14ac:dyDescent="0.25">
      <c r="A1051" s="137"/>
      <c r="C1051" s="137"/>
      <c r="K1051" s="137"/>
      <c r="N1051" s="139"/>
      <c r="Y1051" s="140"/>
      <c r="AB1051" s="140"/>
      <c r="AE1051" s="140"/>
      <c r="AF1051" s="140"/>
    </row>
    <row r="1052" spans="1:32" s="138" customFormat="1" x14ac:dyDescent="0.25">
      <c r="A1052" s="137"/>
      <c r="C1052" s="137"/>
      <c r="K1052" s="137"/>
      <c r="N1052" s="139"/>
      <c r="Y1052" s="140"/>
      <c r="AB1052" s="140"/>
      <c r="AE1052" s="140"/>
      <c r="AF1052" s="140"/>
    </row>
    <row r="1053" spans="1:32" s="138" customFormat="1" x14ac:dyDescent="0.25">
      <c r="A1053" s="137"/>
      <c r="C1053" s="137"/>
      <c r="K1053" s="137"/>
      <c r="N1053" s="139"/>
      <c r="Y1053" s="140"/>
      <c r="AB1053" s="140"/>
      <c r="AE1053" s="140"/>
      <c r="AF1053" s="140"/>
    </row>
    <row r="1054" spans="1:32" s="138" customFormat="1" x14ac:dyDescent="0.25">
      <c r="A1054" s="137"/>
      <c r="C1054" s="137"/>
      <c r="K1054" s="137"/>
      <c r="N1054" s="139"/>
      <c r="Y1054" s="140"/>
      <c r="AB1054" s="140"/>
      <c r="AE1054" s="140"/>
      <c r="AF1054" s="140"/>
    </row>
    <row r="1055" spans="1:32" s="138" customFormat="1" x14ac:dyDescent="0.25">
      <c r="A1055" s="137"/>
      <c r="C1055" s="137"/>
      <c r="K1055" s="137"/>
      <c r="N1055" s="139"/>
      <c r="Y1055" s="140"/>
      <c r="AB1055" s="140"/>
      <c r="AE1055" s="140"/>
      <c r="AF1055" s="140"/>
    </row>
    <row r="1056" spans="1:32" s="138" customFormat="1" x14ac:dyDescent="0.25">
      <c r="A1056" s="137"/>
      <c r="C1056" s="137"/>
      <c r="K1056" s="137"/>
      <c r="N1056" s="139"/>
      <c r="Y1056" s="140"/>
      <c r="AB1056" s="140"/>
      <c r="AE1056" s="140"/>
      <c r="AF1056" s="140"/>
    </row>
    <row r="1057" spans="1:32" s="138" customFormat="1" x14ac:dyDescent="0.25">
      <c r="A1057" s="137"/>
      <c r="C1057" s="137"/>
      <c r="K1057" s="137"/>
      <c r="N1057" s="139"/>
      <c r="Y1057" s="140"/>
      <c r="AB1057" s="140"/>
      <c r="AE1057" s="140"/>
      <c r="AF1057" s="140"/>
    </row>
    <row r="1058" spans="1:32" s="138" customFormat="1" x14ac:dyDescent="0.25">
      <c r="A1058" s="137"/>
      <c r="C1058" s="137"/>
      <c r="K1058" s="137"/>
      <c r="N1058" s="139"/>
      <c r="Y1058" s="140"/>
      <c r="AB1058" s="140"/>
      <c r="AE1058" s="140"/>
      <c r="AF1058" s="140"/>
    </row>
    <row r="1059" spans="1:32" s="138" customFormat="1" x14ac:dyDescent="0.25">
      <c r="A1059" s="137"/>
      <c r="C1059" s="137"/>
      <c r="K1059" s="137"/>
      <c r="N1059" s="139"/>
      <c r="Y1059" s="140"/>
      <c r="AB1059" s="140"/>
      <c r="AE1059" s="140"/>
      <c r="AF1059" s="140"/>
    </row>
    <row r="1060" spans="1:32" s="138" customFormat="1" x14ac:dyDescent="0.25">
      <c r="A1060" s="137"/>
      <c r="C1060" s="137"/>
      <c r="K1060" s="137"/>
      <c r="N1060" s="139"/>
      <c r="Y1060" s="140"/>
      <c r="AB1060" s="140"/>
      <c r="AE1060" s="140"/>
      <c r="AF1060" s="140"/>
    </row>
    <row r="1061" spans="1:32" s="138" customFormat="1" x14ac:dyDescent="0.25">
      <c r="A1061" s="137"/>
      <c r="C1061" s="137"/>
      <c r="K1061" s="137"/>
      <c r="N1061" s="139"/>
      <c r="Y1061" s="140"/>
      <c r="AB1061" s="140"/>
      <c r="AE1061" s="140"/>
      <c r="AF1061" s="140"/>
    </row>
    <row r="1062" spans="1:32" s="138" customFormat="1" x14ac:dyDescent="0.25">
      <c r="A1062" s="137"/>
      <c r="C1062" s="137"/>
      <c r="K1062" s="137"/>
      <c r="N1062" s="139"/>
      <c r="Y1062" s="140"/>
      <c r="AB1062" s="140"/>
      <c r="AE1062" s="140"/>
      <c r="AF1062" s="140"/>
    </row>
    <row r="1063" spans="1:32" s="138" customFormat="1" x14ac:dyDescent="0.25">
      <c r="A1063" s="137"/>
      <c r="C1063" s="137"/>
      <c r="K1063" s="137"/>
      <c r="N1063" s="139"/>
      <c r="Y1063" s="140"/>
      <c r="AB1063" s="140"/>
      <c r="AE1063" s="140"/>
      <c r="AF1063" s="140"/>
    </row>
    <row r="1064" spans="1:32" s="138" customFormat="1" x14ac:dyDescent="0.25">
      <c r="A1064" s="137"/>
      <c r="C1064" s="137"/>
      <c r="K1064" s="137"/>
      <c r="N1064" s="139"/>
      <c r="Y1064" s="140"/>
      <c r="AB1064" s="140"/>
      <c r="AE1064" s="140"/>
      <c r="AF1064" s="140"/>
    </row>
    <row r="1065" spans="1:32" s="138" customFormat="1" x14ac:dyDescent="0.25">
      <c r="A1065" s="137"/>
      <c r="C1065" s="137"/>
      <c r="K1065" s="137"/>
      <c r="N1065" s="139"/>
      <c r="Y1065" s="140"/>
      <c r="AB1065" s="140"/>
      <c r="AE1065" s="140"/>
      <c r="AF1065" s="140"/>
    </row>
    <row r="1066" spans="1:32" s="138" customFormat="1" x14ac:dyDescent="0.25">
      <c r="A1066" s="137"/>
      <c r="C1066" s="137"/>
      <c r="K1066" s="137"/>
      <c r="N1066" s="139"/>
      <c r="Y1066" s="140"/>
      <c r="AB1066" s="140"/>
      <c r="AE1066" s="140"/>
      <c r="AF1066" s="140"/>
    </row>
    <row r="1067" spans="1:32" s="138" customFormat="1" x14ac:dyDescent="0.25">
      <c r="A1067" s="137"/>
      <c r="C1067" s="137"/>
      <c r="K1067" s="137"/>
      <c r="N1067" s="139"/>
      <c r="Y1067" s="140"/>
      <c r="AB1067" s="140"/>
      <c r="AE1067" s="140"/>
      <c r="AF1067" s="140"/>
    </row>
    <row r="1068" spans="1:32" s="138" customFormat="1" x14ac:dyDescent="0.25">
      <c r="A1068" s="137"/>
      <c r="C1068" s="137"/>
      <c r="K1068" s="137"/>
      <c r="N1068" s="139"/>
      <c r="Y1068" s="140"/>
      <c r="AB1068" s="140"/>
      <c r="AE1068" s="140"/>
      <c r="AF1068" s="140"/>
    </row>
    <row r="1069" spans="1:32" s="138" customFormat="1" x14ac:dyDescent="0.25">
      <c r="A1069" s="137"/>
      <c r="C1069" s="137"/>
      <c r="K1069" s="137"/>
      <c r="N1069" s="139"/>
      <c r="Y1069" s="140"/>
      <c r="AB1069" s="140"/>
      <c r="AE1069" s="140"/>
      <c r="AF1069" s="140"/>
    </row>
    <row r="1070" spans="1:32" s="138" customFormat="1" x14ac:dyDescent="0.25">
      <c r="A1070" s="137"/>
      <c r="C1070" s="137"/>
      <c r="K1070" s="137"/>
      <c r="N1070" s="139"/>
      <c r="Y1070" s="140"/>
      <c r="AB1070" s="140"/>
      <c r="AE1070" s="140"/>
      <c r="AF1070" s="140"/>
    </row>
    <row r="1071" spans="1:32" s="138" customFormat="1" x14ac:dyDescent="0.25">
      <c r="A1071" s="137"/>
      <c r="C1071" s="137"/>
      <c r="K1071" s="137"/>
      <c r="N1071" s="139"/>
      <c r="Y1071" s="140"/>
      <c r="AB1071" s="140"/>
      <c r="AE1071" s="140"/>
      <c r="AF1071" s="140"/>
    </row>
    <row r="1072" spans="1:32" s="138" customFormat="1" x14ac:dyDescent="0.25">
      <c r="A1072" s="137"/>
      <c r="C1072" s="137"/>
      <c r="K1072" s="137"/>
      <c r="N1072" s="139"/>
      <c r="Y1072" s="140"/>
      <c r="AB1072" s="140"/>
      <c r="AE1072" s="140"/>
      <c r="AF1072" s="140"/>
    </row>
    <row r="1073" spans="1:32" s="138" customFormat="1" x14ac:dyDescent="0.25">
      <c r="A1073" s="137"/>
      <c r="C1073" s="137"/>
      <c r="K1073" s="137"/>
      <c r="N1073" s="139"/>
      <c r="Y1073" s="140"/>
      <c r="AB1073" s="140"/>
      <c r="AE1073" s="140"/>
      <c r="AF1073" s="140"/>
    </row>
    <row r="1074" spans="1:32" s="138" customFormat="1" x14ac:dyDescent="0.25">
      <c r="A1074" s="137"/>
      <c r="C1074" s="137"/>
      <c r="K1074" s="137"/>
      <c r="N1074" s="139"/>
      <c r="Y1074" s="140"/>
      <c r="AB1074" s="140"/>
      <c r="AE1074" s="140"/>
      <c r="AF1074" s="140"/>
    </row>
    <row r="1075" spans="1:32" s="138" customFormat="1" x14ac:dyDescent="0.25">
      <c r="A1075" s="137"/>
      <c r="C1075" s="137"/>
      <c r="K1075" s="137"/>
      <c r="N1075" s="139"/>
      <c r="Y1075" s="140"/>
      <c r="AB1075" s="140"/>
      <c r="AE1075" s="140"/>
      <c r="AF1075" s="140"/>
    </row>
    <row r="1076" spans="1:32" s="138" customFormat="1" x14ac:dyDescent="0.25">
      <c r="A1076" s="137"/>
      <c r="C1076" s="137"/>
      <c r="K1076" s="137"/>
      <c r="N1076" s="139"/>
      <c r="Y1076" s="140"/>
      <c r="AB1076" s="140"/>
      <c r="AE1076" s="140"/>
      <c r="AF1076" s="140"/>
    </row>
    <row r="1077" spans="1:32" s="138" customFormat="1" x14ac:dyDescent="0.25">
      <c r="A1077" s="137"/>
      <c r="C1077" s="137"/>
      <c r="K1077" s="137"/>
      <c r="N1077" s="139"/>
      <c r="Y1077" s="140"/>
      <c r="AB1077" s="140"/>
      <c r="AE1077" s="140"/>
      <c r="AF1077" s="140"/>
    </row>
    <row r="1078" spans="1:32" s="138" customFormat="1" x14ac:dyDescent="0.25">
      <c r="A1078" s="137"/>
      <c r="C1078" s="137"/>
      <c r="K1078" s="137"/>
      <c r="N1078" s="139"/>
      <c r="Y1078" s="140"/>
      <c r="AB1078" s="140"/>
      <c r="AE1078" s="140"/>
      <c r="AF1078" s="140"/>
    </row>
    <row r="1079" spans="1:32" s="138" customFormat="1" x14ac:dyDescent="0.25">
      <c r="A1079" s="137"/>
      <c r="C1079" s="137"/>
      <c r="K1079" s="137"/>
      <c r="N1079" s="139"/>
      <c r="Y1079" s="140"/>
      <c r="AB1079" s="140"/>
      <c r="AE1079" s="140"/>
      <c r="AF1079" s="140"/>
    </row>
    <row r="1080" spans="1:32" s="138" customFormat="1" x14ac:dyDescent="0.25">
      <c r="A1080" s="137"/>
      <c r="C1080" s="137"/>
      <c r="K1080" s="137"/>
      <c r="N1080" s="139"/>
      <c r="Y1080" s="140"/>
      <c r="AB1080" s="140"/>
      <c r="AE1080" s="140"/>
      <c r="AF1080" s="140"/>
    </row>
    <row r="1081" spans="1:32" s="138" customFormat="1" x14ac:dyDescent="0.25">
      <c r="A1081" s="137"/>
      <c r="C1081" s="137"/>
      <c r="K1081" s="137"/>
      <c r="N1081" s="139"/>
      <c r="Y1081" s="140"/>
      <c r="AB1081" s="140"/>
      <c r="AE1081" s="140"/>
      <c r="AF1081" s="140"/>
    </row>
    <row r="1082" spans="1:32" s="138" customFormat="1" x14ac:dyDescent="0.25">
      <c r="A1082" s="137"/>
      <c r="C1082" s="137"/>
      <c r="K1082" s="137"/>
      <c r="N1082" s="139"/>
      <c r="Y1082" s="140"/>
      <c r="AB1082" s="140"/>
      <c r="AE1082" s="140"/>
      <c r="AF1082" s="140"/>
    </row>
    <row r="1083" spans="1:32" s="138" customFormat="1" x14ac:dyDescent="0.25">
      <c r="A1083" s="137"/>
      <c r="C1083" s="137"/>
      <c r="K1083" s="137"/>
      <c r="N1083" s="139"/>
      <c r="Y1083" s="140"/>
      <c r="AB1083" s="140"/>
      <c r="AE1083" s="140"/>
      <c r="AF1083" s="140"/>
    </row>
    <row r="1084" spans="1:32" s="138" customFormat="1" x14ac:dyDescent="0.25">
      <c r="A1084" s="137"/>
      <c r="C1084" s="137"/>
      <c r="K1084" s="137"/>
      <c r="N1084" s="139"/>
      <c r="Y1084" s="140"/>
      <c r="AB1084" s="140"/>
      <c r="AE1084" s="140"/>
      <c r="AF1084" s="140"/>
    </row>
    <row r="1085" spans="1:32" s="138" customFormat="1" x14ac:dyDescent="0.25">
      <c r="A1085" s="137"/>
      <c r="C1085" s="137"/>
      <c r="K1085" s="137"/>
      <c r="N1085" s="139"/>
      <c r="Y1085" s="140"/>
      <c r="AB1085" s="140"/>
      <c r="AE1085" s="140"/>
      <c r="AF1085" s="140"/>
    </row>
    <row r="1086" spans="1:32" s="138" customFormat="1" x14ac:dyDescent="0.25">
      <c r="A1086" s="137"/>
      <c r="C1086" s="137"/>
      <c r="K1086" s="137"/>
      <c r="N1086" s="139"/>
      <c r="Y1086" s="140"/>
      <c r="AB1086" s="140"/>
      <c r="AE1086" s="140"/>
      <c r="AF1086" s="140"/>
    </row>
    <row r="1087" spans="1:32" s="138" customFormat="1" x14ac:dyDescent="0.25">
      <c r="A1087" s="137"/>
      <c r="C1087" s="137"/>
      <c r="K1087" s="137"/>
      <c r="N1087" s="139"/>
      <c r="Y1087" s="140"/>
      <c r="AB1087" s="140"/>
      <c r="AE1087" s="140"/>
      <c r="AF1087" s="140"/>
    </row>
    <row r="1088" spans="1:32" s="138" customFormat="1" x14ac:dyDescent="0.25">
      <c r="A1088" s="137"/>
      <c r="C1088" s="137"/>
      <c r="K1088" s="137"/>
      <c r="N1088" s="139"/>
      <c r="Y1088" s="140"/>
      <c r="AB1088" s="140"/>
      <c r="AE1088" s="140"/>
      <c r="AF1088" s="140"/>
    </row>
    <row r="1089" spans="1:32" s="138" customFormat="1" x14ac:dyDescent="0.25">
      <c r="A1089" s="137"/>
      <c r="C1089" s="137"/>
      <c r="K1089" s="137"/>
      <c r="N1089" s="139"/>
      <c r="Y1089" s="140"/>
      <c r="AB1089" s="140"/>
      <c r="AE1089" s="140"/>
      <c r="AF1089" s="140"/>
    </row>
    <row r="1090" spans="1:32" s="138" customFormat="1" x14ac:dyDescent="0.25">
      <c r="A1090" s="137"/>
      <c r="C1090" s="137"/>
      <c r="K1090" s="137"/>
      <c r="N1090" s="139"/>
      <c r="Y1090" s="140"/>
      <c r="AB1090" s="140"/>
      <c r="AE1090" s="140"/>
      <c r="AF1090" s="140"/>
    </row>
    <row r="1091" spans="1:32" s="138" customFormat="1" x14ac:dyDescent="0.25">
      <c r="A1091" s="137"/>
      <c r="C1091" s="137"/>
      <c r="K1091" s="137"/>
      <c r="N1091" s="139"/>
      <c r="Y1091" s="140"/>
      <c r="AB1091" s="140"/>
      <c r="AE1091" s="140"/>
      <c r="AF1091" s="140"/>
    </row>
    <row r="1092" spans="1:32" s="138" customFormat="1" x14ac:dyDescent="0.25">
      <c r="A1092" s="137"/>
      <c r="C1092" s="137"/>
      <c r="K1092" s="137"/>
      <c r="N1092" s="139"/>
      <c r="Y1092" s="140"/>
      <c r="AB1092" s="140"/>
      <c r="AE1092" s="140"/>
      <c r="AF1092" s="140"/>
    </row>
    <row r="1093" spans="1:32" s="138" customFormat="1" x14ac:dyDescent="0.25">
      <c r="A1093" s="137"/>
      <c r="C1093" s="137"/>
      <c r="K1093" s="137"/>
      <c r="N1093" s="139"/>
      <c r="Y1093" s="140"/>
      <c r="AB1093" s="140"/>
      <c r="AE1093" s="140"/>
      <c r="AF1093" s="140"/>
    </row>
    <row r="1094" spans="1:32" s="138" customFormat="1" x14ac:dyDescent="0.25">
      <c r="A1094" s="137"/>
      <c r="C1094" s="137"/>
      <c r="K1094" s="137"/>
      <c r="N1094" s="139"/>
      <c r="Y1094" s="140"/>
      <c r="AB1094" s="140"/>
      <c r="AE1094" s="140"/>
      <c r="AF1094" s="140"/>
    </row>
    <row r="1095" spans="1:32" s="138" customFormat="1" x14ac:dyDescent="0.25">
      <c r="A1095" s="137"/>
      <c r="C1095" s="137"/>
      <c r="K1095" s="137"/>
      <c r="N1095" s="139"/>
      <c r="Y1095" s="140"/>
      <c r="AB1095" s="140"/>
      <c r="AE1095" s="140"/>
      <c r="AF1095" s="140"/>
    </row>
    <row r="1096" spans="1:32" s="138" customFormat="1" x14ac:dyDescent="0.25">
      <c r="A1096" s="137"/>
      <c r="C1096" s="137"/>
      <c r="K1096" s="137"/>
      <c r="N1096" s="139"/>
      <c r="Y1096" s="140"/>
      <c r="AB1096" s="140"/>
      <c r="AE1096" s="140"/>
      <c r="AF1096" s="140"/>
    </row>
    <row r="1097" spans="1:32" s="138" customFormat="1" x14ac:dyDescent="0.25">
      <c r="A1097" s="137"/>
      <c r="C1097" s="137"/>
      <c r="K1097" s="137"/>
      <c r="N1097" s="139"/>
      <c r="Y1097" s="140"/>
      <c r="AB1097" s="140"/>
      <c r="AE1097" s="140"/>
      <c r="AF1097" s="140"/>
    </row>
    <row r="1098" spans="1:32" s="138" customFormat="1" x14ac:dyDescent="0.25">
      <c r="A1098" s="137"/>
      <c r="C1098" s="137"/>
      <c r="K1098" s="137"/>
      <c r="N1098" s="139"/>
      <c r="Y1098" s="140"/>
      <c r="AB1098" s="140"/>
      <c r="AE1098" s="140"/>
      <c r="AF1098" s="140"/>
    </row>
    <row r="1099" spans="1:32" s="138" customFormat="1" x14ac:dyDescent="0.25">
      <c r="A1099" s="137"/>
      <c r="C1099" s="137"/>
      <c r="K1099" s="137"/>
      <c r="N1099" s="139"/>
      <c r="Y1099" s="140"/>
      <c r="AB1099" s="140"/>
      <c r="AE1099" s="140"/>
      <c r="AF1099" s="140"/>
    </row>
    <row r="1100" spans="1:32" s="138" customFormat="1" x14ac:dyDescent="0.25">
      <c r="A1100" s="137"/>
      <c r="C1100" s="137"/>
      <c r="K1100" s="137"/>
      <c r="N1100" s="139"/>
      <c r="Y1100" s="140"/>
      <c r="AB1100" s="140"/>
      <c r="AE1100" s="140"/>
      <c r="AF1100" s="140"/>
    </row>
    <row r="1101" spans="1:32" s="138" customFormat="1" x14ac:dyDescent="0.25">
      <c r="A1101" s="137"/>
      <c r="C1101" s="137"/>
      <c r="K1101" s="137"/>
      <c r="N1101" s="139"/>
      <c r="Y1101" s="140"/>
      <c r="AB1101" s="140"/>
      <c r="AE1101" s="140"/>
      <c r="AF1101" s="140"/>
    </row>
    <row r="1102" spans="1:32" s="138" customFormat="1" x14ac:dyDescent="0.25">
      <c r="A1102" s="137"/>
      <c r="C1102" s="137"/>
      <c r="K1102" s="137"/>
      <c r="N1102" s="139"/>
      <c r="Y1102" s="140"/>
      <c r="AB1102" s="140"/>
      <c r="AE1102" s="140"/>
      <c r="AF1102" s="140"/>
    </row>
    <row r="1103" spans="1:32" s="138" customFormat="1" x14ac:dyDescent="0.25">
      <c r="A1103" s="137"/>
      <c r="C1103" s="137"/>
      <c r="K1103" s="137"/>
      <c r="N1103" s="139"/>
      <c r="Y1103" s="140"/>
      <c r="AB1103" s="140"/>
      <c r="AE1103" s="140"/>
      <c r="AF1103" s="140"/>
    </row>
    <row r="1104" spans="1:32" s="138" customFormat="1" x14ac:dyDescent="0.25">
      <c r="A1104" s="137"/>
      <c r="C1104" s="137"/>
      <c r="K1104" s="137"/>
      <c r="N1104" s="139"/>
      <c r="Y1104" s="140"/>
      <c r="AB1104" s="140"/>
      <c r="AE1104" s="140"/>
      <c r="AF1104" s="140"/>
    </row>
    <row r="1105" spans="1:32" s="138" customFormat="1" x14ac:dyDescent="0.25">
      <c r="A1105" s="137"/>
      <c r="C1105" s="137"/>
      <c r="K1105" s="137"/>
      <c r="N1105" s="139"/>
      <c r="Y1105" s="140"/>
      <c r="AB1105" s="140"/>
      <c r="AE1105" s="140"/>
      <c r="AF1105" s="140"/>
    </row>
    <row r="1106" spans="1:32" s="138" customFormat="1" x14ac:dyDescent="0.25">
      <c r="A1106" s="137"/>
      <c r="C1106" s="137"/>
      <c r="K1106" s="137"/>
      <c r="N1106" s="139"/>
      <c r="Y1106" s="140"/>
      <c r="AB1106" s="140"/>
      <c r="AE1106" s="140"/>
      <c r="AF1106" s="140"/>
    </row>
    <row r="1107" spans="1:32" s="138" customFormat="1" x14ac:dyDescent="0.25">
      <c r="A1107" s="137"/>
      <c r="C1107" s="137"/>
      <c r="K1107" s="137"/>
      <c r="N1107" s="139"/>
      <c r="Y1107" s="140"/>
      <c r="AB1107" s="140"/>
      <c r="AE1107" s="140"/>
      <c r="AF1107" s="140"/>
    </row>
    <row r="1108" spans="1:32" s="138" customFormat="1" x14ac:dyDescent="0.25">
      <c r="A1108" s="137"/>
      <c r="C1108" s="137"/>
      <c r="K1108" s="137"/>
      <c r="N1108" s="139"/>
      <c r="Y1108" s="140"/>
      <c r="AB1108" s="140"/>
      <c r="AE1108" s="140"/>
      <c r="AF1108" s="140"/>
    </row>
    <row r="1109" spans="1:32" s="138" customFormat="1" x14ac:dyDescent="0.25">
      <c r="A1109" s="137"/>
      <c r="C1109" s="137"/>
      <c r="K1109" s="137"/>
      <c r="N1109" s="139"/>
      <c r="Y1109" s="140"/>
      <c r="AB1109" s="140"/>
      <c r="AE1109" s="140"/>
      <c r="AF1109" s="140"/>
    </row>
    <row r="1110" spans="1:32" s="138" customFormat="1" x14ac:dyDescent="0.25">
      <c r="A1110" s="137"/>
      <c r="C1110" s="137"/>
      <c r="K1110" s="137"/>
      <c r="N1110" s="139"/>
      <c r="Y1110" s="140"/>
      <c r="AB1110" s="140"/>
      <c r="AE1110" s="140"/>
      <c r="AF1110" s="140"/>
    </row>
    <row r="1111" spans="1:32" s="138" customFormat="1" x14ac:dyDescent="0.25">
      <c r="A1111" s="137"/>
      <c r="C1111" s="137"/>
      <c r="K1111" s="137"/>
      <c r="N1111" s="139"/>
      <c r="Y1111" s="140"/>
      <c r="AB1111" s="140"/>
      <c r="AE1111" s="140"/>
      <c r="AF1111" s="140"/>
    </row>
    <row r="1112" spans="1:32" s="138" customFormat="1" x14ac:dyDescent="0.25">
      <c r="A1112" s="137"/>
      <c r="C1112" s="137"/>
      <c r="K1112" s="137"/>
      <c r="N1112" s="139"/>
      <c r="Y1112" s="140"/>
      <c r="AB1112" s="140"/>
      <c r="AE1112" s="140"/>
      <c r="AF1112" s="140"/>
    </row>
    <row r="1113" spans="1:32" s="138" customFormat="1" x14ac:dyDescent="0.25">
      <c r="A1113" s="137"/>
      <c r="C1113" s="137"/>
      <c r="K1113" s="137"/>
      <c r="N1113" s="139"/>
      <c r="Y1113" s="140"/>
      <c r="AB1113" s="140"/>
      <c r="AE1113" s="140"/>
      <c r="AF1113" s="140"/>
    </row>
    <row r="1114" spans="1:32" s="138" customFormat="1" x14ac:dyDescent="0.25">
      <c r="A1114" s="137"/>
      <c r="C1114" s="137"/>
      <c r="K1114" s="137"/>
      <c r="N1114" s="139"/>
      <c r="Y1114" s="140"/>
      <c r="AB1114" s="140"/>
      <c r="AE1114" s="140"/>
      <c r="AF1114" s="140"/>
    </row>
    <row r="1115" spans="1:32" s="138" customFormat="1" x14ac:dyDescent="0.25">
      <c r="A1115" s="137"/>
      <c r="C1115" s="137"/>
      <c r="K1115" s="137"/>
      <c r="N1115" s="139"/>
      <c r="Y1115" s="140"/>
      <c r="AB1115" s="140"/>
      <c r="AE1115" s="140"/>
      <c r="AF1115" s="140"/>
    </row>
    <row r="1116" spans="1:32" s="138" customFormat="1" x14ac:dyDescent="0.25">
      <c r="A1116" s="137"/>
      <c r="C1116" s="137"/>
      <c r="K1116" s="137"/>
      <c r="N1116" s="139"/>
      <c r="Y1116" s="140"/>
      <c r="AB1116" s="140"/>
      <c r="AE1116" s="140"/>
      <c r="AF1116" s="140"/>
    </row>
    <row r="1117" spans="1:32" s="138" customFormat="1" x14ac:dyDescent="0.25">
      <c r="A1117" s="137"/>
      <c r="C1117" s="137"/>
      <c r="K1117" s="137"/>
      <c r="N1117" s="139"/>
      <c r="Y1117" s="140"/>
      <c r="AB1117" s="140"/>
      <c r="AE1117" s="140"/>
      <c r="AF1117" s="140"/>
    </row>
    <row r="1118" spans="1:32" s="138" customFormat="1" x14ac:dyDescent="0.25">
      <c r="A1118" s="137"/>
      <c r="C1118" s="137"/>
      <c r="K1118" s="137"/>
      <c r="N1118" s="139"/>
      <c r="Y1118" s="140"/>
      <c r="AB1118" s="140"/>
      <c r="AE1118" s="140"/>
      <c r="AF1118" s="140"/>
    </row>
    <row r="1119" spans="1:32" s="138" customFormat="1" x14ac:dyDescent="0.25">
      <c r="A1119" s="137"/>
      <c r="C1119" s="137"/>
      <c r="K1119" s="137"/>
      <c r="N1119" s="139"/>
      <c r="Y1119" s="140"/>
      <c r="AB1119" s="140"/>
      <c r="AE1119" s="140"/>
      <c r="AF1119" s="140"/>
    </row>
    <row r="1120" spans="1:32" s="138" customFormat="1" x14ac:dyDescent="0.25">
      <c r="A1120" s="137"/>
      <c r="C1120" s="137"/>
      <c r="K1120" s="137"/>
      <c r="N1120" s="139"/>
      <c r="Y1120" s="140"/>
      <c r="AB1120" s="140"/>
      <c r="AE1120" s="140"/>
      <c r="AF1120" s="140"/>
    </row>
    <row r="1121" spans="1:32" s="138" customFormat="1" x14ac:dyDescent="0.25">
      <c r="A1121" s="137"/>
      <c r="C1121" s="137"/>
      <c r="K1121" s="137"/>
      <c r="N1121" s="139"/>
      <c r="Y1121" s="140"/>
      <c r="AB1121" s="140"/>
      <c r="AE1121" s="140"/>
      <c r="AF1121" s="140"/>
    </row>
    <row r="1122" spans="1:32" s="138" customFormat="1" x14ac:dyDescent="0.25">
      <c r="A1122" s="137"/>
      <c r="C1122" s="137"/>
      <c r="K1122" s="137"/>
      <c r="N1122" s="139"/>
      <c r="Y1122" s="140"/>
      <c r="AB1122" s="140"/>
      <c r="AE1122" s="140"/>
      <c r="AF1122" s="140"/>
    </row>
    <row r="1123" spans="1:32" s="138" customFormat="1" x14ac:dyDescent="0.25">
      <c r="A1123" s="137"/>
      <c r="C1123" s="137"/>
      <c r="K1123" s="137"/>
      <c r="N1123" s="139"/>
      <c r="Y1123" s="140"/>
      <c r="AB1123" s="140"/>
      <c r="AE1123" s="140"/>
      <c r="AF1123" s="140"/>
    </row>
    <row r="1124" spans="1:32" s="138" customFormat="1" x14ac:dyDescent="0.25">
      <c r="A1124" s="137"/>
      <c r="C1124" s="137"/>
      <c r="K1124" s="137"/>
      <c r="N1124" s="139"/>
      <c r="Y1124" s="140"/>
      <c r="AB1124" s="140"/>
      <c r="AE1124" s="140"/>
      <c r="AF1124" s="140"/>
    </row>
    <row r="1125" spans="1:32" s="138" customFormat="1" x14ac:dyDescent="0.25">
      <c r="A1125" s="137"/>
      <c r="C1125" s="137"/>
      <c r="K1125" s="137"/>
      <c r="N1125" s="139"/>
      <c r="Y1125" s="140"/>
      <c r="AB1125" s="140"/>
      <c r="AE1125" s="140"/>
      <c r="AF1125" s="140"/>
    </row>
    <row r="1126" spans="1:32" s="138" customFormat="1" x14ac:dyDescent="0.25">
      <c r="A1126" s="137"/>
      <c r="C1126" s="137"/>
      <c r="K1126" s="137"/>
      <c r="N1126" s="139"/>
      <c r="Y1126" s="140"/>
      <c r="AB1126" s="140"/>
      <c r="AE1126" s="140"/>
      <c r="AF1126" s="140"/>
    </row>
    <row r="1127" spans="1:32" s="138" customFormat="1" x14ac:dyDescent="0.25">
      <c r="A1127" s="137"/>
      <c r="C1127" s="137"/>
      <c r="K1127" s="137"/>
      <c r="N1127" s="139"/>
      <c r="Y1127" s="140"/>
      <c r="AB1127" s="140"/>
      <c r="AE1127" s="140"/>
      <c r="AF1127" s="140"/>
    </row>
    <row r="1128" spans="1:32" s="138" customFormat="1" x14ac:dyDescent="0.25">
      <c r="A1128" s="137"/>
      <c r="C1128" s="137"/>
      <c r="K1128" s="137"/>
      <c r="N1128" s="139"/>
      <c r="Y1128" s="140"/>
      <c r="AB1128" s="140"/>
      <c r="AE1128" s="140"/>
      <c r="AF1128" s="140"/>
    </row>
    <row r="1129" spans="1:32" s="138" customFormat="1" x14ac:dyDescent="0.25">
      <c r="A1129" s="137"/>
      <c r="C1129" s="137"/>
      <c r="K1129" s="137"/>
      <c r="N1129" s="139"/>
      <c r="Y1129" s="140"/>
      <c r="AB1129" s="140"/>
      <c r="AE1129" s="140"/>
      <c r="AF1129" s="140"/>
    </row>
    <row r="1130" spans="1:32" s="138" customFormat="1" x14ac:dyDescent="0.25">
      <c r="A1130" s="137"/>
      <c r="C1130" s="137"/>
      <c r="K1130" s="137"/>
      <c r="N1130" s="139"/>
      <c r="Y1130" s="140"/>
      <c r="AB1130" s="140"/>
      <c r="AE1130" s="140"/>
      <c r="AF1130" s="140"/>
    </row>
    <row r="1131" spans="1:32" s="138" customFormat="1" x14ac:dyDescent="0.25">
      <c r="A1131" s="137"/>
      <c r="C1131" s="137"/>
      <c r="K1131" s="137"/>
      <c r="N1131" s="139"/>
      <c r="Y1131" s="140"/>
      <c r="AB1131" s="140"/>
      <c r="AE1131" s="140"/>
      <c r="AF1131" s="140"/>
    </row>
    <row r="1132" spans="1:32" s="138" customFormat="1" x14ac:dyDescent="0.25">
      <c r="A1132" s="137"/>
      <c r="C1132" s="137"/>
      <c r="K1132" s="137"/>
      <c r="N1132" s="139"/>
      <c r="Y1132" s="140"/>
      <c r="AB1132" s="140"/>
      <c r="AE1132" s="140"/>
      <c r="AF1132" s="140"/>
    </row>
    <row r="1133" spans="1:32" s="138" customFormat="1" x14ac:dyDescent="0.25">
      <c r="A1133" s="137"/>
      <c r="C1133" s="137"/>
      <c r="K1133" s="137"/>
      <c r="N1133" s="139"/>
      <c r="Y1133" s="140"/>
      <c r="AB1133" s="140"/>
      <c r="AE1133" s="140"/>
      <c r="AF1133" s="140"/>
    </row>
    <row r="1134" spans="1:32" s="138" customFormat="1" x14ac:dyDescent="0.25">
      <c r="A1134" s="137"/>
      <c r="C1134" s="137"/>
      <c r="K1134" s="137"/>
      <c r="N1134" s="139"/>
      <c r="Y1134" s="140"/>
      <c r="AB1134" s="140"/>
      <c r="AE1134" s="140"/>
      <c r="AF1134" s="140"/>
    </row>
    <row r="1135" spans="1:32" s="138" customFormat="1" x14ac:dyDescent="0.25">
      <c r="A1135" s="137"/>
      <c r="C1135" s="137"/>
      <c r="K1135" s="137"/>
      <c r="N1135" s="139"/>
      <c r="Y1135" s="140"/>
      <c r="AB1135" s="140"/>
      <c r="AE1135" s="140"/>
      <c r="AF1135" s="140"/>
    </row>
    <row r="1136" spans="1:32" s="138" customFormat="1" x14ac:dyDescent="0.25">
      <c r="A1136" s="137"/>
      <c r="C1136" s="137"/>
      <c r="K1136" s="137"/>
      <c r="N1136" s="139"/>
      <c r="Y1136" s="140"/>
      <c r="AB1136" s="140"/>
      <c r="AE1136" s="140"/>
      <c r="AF1136" s="140"/>
    </row>
    <row r="1137" spans="1:32" s="138" customFormat="1" x14ac:dyDescent="0.25">
      <c r="A1137" s="137"/>
      <c r="C1137" s="137"/>
      <c r="K1137" s="137"/>
      <c r="N1137" s="139"/>
      <c r="Y1137" s="140"/>
      <c r="AB1137" s="140"/>
      <c r="AE1137" s="140"/>
      <c r="AF1137" s="140"/>
    </row>
    <row r="1138" spans="1:32" s="138" customFormat="1" x14ac:dyDescent="0.25">
      <c r="A1138" s="137"/>
      <c r="C1138" s="137"/>
      <c r="K1138" s="137"/>
      <c r="N1138" s="139"/>
      <c r="Y1138" s="140"/>
      <c r="AB1138" s="140"/>
      <c r="AE1138" s="140"/>
      <c r="AF1138" s="140"/>
    </row>
    <row r="1139" spans="1:32" s="138" customFormat="1" x14ac:dyDescent="0.25">
      <c r="A1139" s="137"/>
      <c r="C1139" s="137"/>
      <c r="K1139" s="137"/>
      <c r="N1139" s="139"/>
      <c r="Y1139" s="140"/>
      <c r="AB1139" s="140"/>
      <c r="AE1139" s="140"/>
      <c r="AF1139" s="140"/>
    </row>
    <row r="1140" spans="1:32" s="138" customFormat="1" x14ac:dyDescent="0.25">
      <c r="A1140" s="137"/>
      <c r="C1140" s="137"/>
      <c r="K1140" s="137"/>
      <c r="N1140" s="139"/>
      <c r="Y1140" s="140"/>
      <c r="AB1140" s="140"/>
      <c r="AE1140" s="140"/>
      <c r="AF1140" s="140"/>
    </row>
    <row r="1141" spans="1:32" s="138" customFormat="1" x14ac:dyDescent="0.25">
      <c r="A1141" s="137"/>
      <c r="C1141" s="137"/>
      <c r="K1141" s="137"/>
      <c r="N1141" s="139"/>
      <c r="Y1141" s="140"/>
      <c r="AB1141" s="140"/>
      <c r="AE1141" s="140"/>
      <c r="AF1141" s="140"/>
    </row>
    <row r="1142" spans="1:32" s="138" customFormat="1" x14ac:dyDescent="0.25">
      <c r="A1142" s="137"/>
      <c r="C1142" s="137"/>
      <c r="K1142" s="137"/>
      <c r="N1142" s="139"/>
      <c r="Y1142" s="140"/>
      <c r="AB1142" s="140"/>
      <c r="AE1142" s="140"/>
      <c r="AF1142" s="140"/>
    </row>
    <row r="1143" spans="1:32" s="138" customFormat="1" x14ac:dyDescent="0.25">
      <c r="A1143" s="137"/>
      <c r="C1143" s="137"/>
      <c r="K1143" s="137"/>
      <c r="N1143" s="139"/>
      <c r="Y1143" s="140"/>
      <c r="AB1143" s="140"/>
      <c r="AE1143" s="140"/>
      <c r="AF1143" s="140"/>
    </row>
    <row r="1144" spans="1:32" s="138" customFormat="1" x14ac:dyDescent="0.25">
      <c r="A1144" s="137"/>
      <c r="C1144" s="137"/>
      <c r="K1144" s="137"/>
      <c r="N1144" s="139"/>
      <c r="Y1144" s="140"/>
      <c r="AB1144" s="140"/>
      <c r="AE1144" s="140"/>
      <c r="AF1144" s="140"/>
    </row>
    <row r="1145" spans="1:32" s="138" customFormat="1" x14ac:dyDescent="0.25">
      <c r="A1145" s="137"/>
      <c r="C1145" s="137"/>
      <c r="K1145" s="137"/>
      <c r="N1145" s="139"/>
      <c r="Y1145" s="140"/>
      <c r="AB1145" s="140"/>
      <c r="AE1145" s="140"/>
      <c r="AF1145" s="140"/>
    </row>
    <row r="1146" spans="1:32" s="138" customFormat="1" x14ac:dyDescent="0.25">
      <c r="A1146" s="137"/>
      <c r="C1146" s="137"/>
      <c r="K1146" s="137"/>
      <c r="N1146" s="139"/>
      <c r="Y1146" s="140"/>
      <c r="AB1146" s="140"/>
      <c r="AE1146" s="140"/>
      <c r="AF1146" s="140"/>
    </row>
    <row r="1147" spans="1:32" s="138" customFormat="1" x14ac:dyDescent="0.25">
      <c r="A1147" s="137"/>
      <c r="C1147" s="137"/>
      <c r="K1147" s="137"/>
      <c r="N1147" s="139"/>
      <c r="Y1147" s="140"/>
      <c r="AB1147" s="140"/>
      <c r="AE1147" s="140"/>
      <c r="AF1147" s="140"/>
    </row>
    <row r="1148" spans="1:32" s="138" customFormat="1" x14ac:dyDescent="0.25">
      <c r="A1148" s="137"/>
      <c r="C1148" s="137"/>
      <c r="K1148" s="137"/>
      <c r="N1148" s="139"/>
      <c r="Y1148" s="140"/>
      <c r="AB1148" s="140"/>
      <c r="AE1148" s="140"/>
      <c r="AF1148" s="140"/>
    </row>
    <row r="1149" spans="1:32" s="138" customFormat="1" x14ac:dyDescent="0.25">
      <c r="A1149" s="137"/>
      <c r="C1149" s="137"/>
      <c r="K1149" s="137"/>
      <c r="N1149" s="139"/>
      <c r="Y1149" s="140"/>
      <c r="AB1149" s="140"/>
      <c r="AE1149" s="140"/>
      <c r="AF1149" s="140"/>
    </row>
    <row r="1150" spans="1:32" s="138" customFormat="1" x14ac:dyDescent="0.25">
      <c r="A1150" s="137"/>
      <c r="C1150" s="137"/>
      <c r="K1150" s="137"/>
      <c r="N1150" s="139"/>
      <c r="Y1150" s="140"/>
      <c r="AB1150" s="140"/>
      <c r="AE1150" s="140"/>
      <c r="AF1150" s="140"/>
    </row>
    <row r="1151" spans="1:32" s="138" customFormat="1" x14ac:dyDescent="0.25">
      <c r="A1151" s="137"/>
      <c r="C1151" s="137"/>
      <c r="K1151" s="137"/>
      <c r="N1151" s="139"/>
      <c r="Y1151" s="140"/>
      <c r="AB1151" s="140"/>
      <c r="AE1151" s="140"/>
      <c r="AF1151" s="140"/>
    </row>
    <row r="1152" spans="1:32" s="138" customFormat="1" x14ac:dyDescent="0.25">
      <c r="A1152" s="137"/>
      <c r="C1152" s="137"/>
      <c r="K1152" s="137"/>
      <c r="N1152" s="139"/>
      <c r="Y1152" s="140"/>
      <c r="AB1152" s="140"/>
      <c r="AE1152" s="140"/>
      <c r="AF1152" s="140"/>
    </row>
    <row r="1153" spans="1:32" s="138" customFormat="1" x14ac:dyDescent="0.25">
      <c r="A1153" s="137"/>
      <c r="C1153" s="137"/>
      <c r="K1153" s="137"/>
      <c r="N1153" s="139"/>
      <c r="Y1153" s="140"/>
      <c r="AB1153" s="140"/>
      <c r="AE1153" s="140"/>
      <c r="AF1153" s="140"/>
    </row>
    <row r="1154" spans="1:32" s="138" customFormat="1" x14ac:dyDescent="0.25">
      <c r="A1154" s="137"/>
      <c r="C1154" s="137"/>
      <c r="K1154" s="137"/>
      <c r="N1154" s="139"/>
      <c r="Y1154" s="140"/>
      <c r="AB1154" s="140"/>
      <c r="AE1154" s="140"/>
      <c r="AF1154" s="140"/>
    </row>
    <row r="1155" spans="1:32" s="138" customFormat="1" x14ac:dyDescent="0.25">
      <c r="A1155" s="137"/>
      <c r="C1155" s="137"/>
      <c r="K1155" s="137"/>
      <c r="N1155" s="139"/>
      <c r="Y1155" s="140"/>
      <c r="AB1155" s="140"/>
      <c r="AE1155" s="140"/>
      <c r="AF1155" s="140"/>
    </row>
    <row r="1156" spans="1:32" s="138" customFormat="1" x14ac:dyDescent="0.25">
      <c r="A1156" s="137"/>
      <c r="C1156" s="137"/>
      <c r="K1156" s="137"/>
      <c r="N1156" s="139"/>
      <c r="Y1156" s="140"/>
      <c r="AB1156" s="140"/>
      <c r="AE1156" s="140"/>
      <c r="AF1156" s="140"/>
    </row>
    <row r="1157" spans="1:32" s="138" customFormat="1" x14ac:dyDescent="0.25">
      <c r="A1157" s="137"/>
      <c r="C1157" s="137"/>
      <c r="K1157" s="137"/>
      <c r="N1157" s="139"/>
      <c r="Y1157" s="140"/>
      <c r="AB1157" s="140"/>
      <c r="AE1157" s="140"/>
      <c r="AF1157" s="140"/>
    </row>
    <row r="1158" spans="1:32" s="138" customFormat="1" x14ac:dyDescent="0.25">
      <c r="A1158" s="137"/>
      <c r="C1158" s="137"/>
      <c r="K1158" s="137"/>
      <c r="N1158" s="139"/>
      <c r="Y1158" s="140"/>
      <c r="AB1158" s="140"/>
      <c r="AE1158" s="140"/>
      <c r="AF1158" s="140"/>
    </row>
    <row r="1159" spans="1:32" s="138" customFormat="1" x14ac:dyDescent="0.25">
      <c r="A1159" s="137"/>
      <c r="C1159" s="137"/>
      <c r="K1159" s="137"/>
      <c r="N1159" s="139"/>
      <c r="Y1159" s="140"/>
      <c r="AB1159" s="140"/>
      <c r="AE1159" s="140"/>
      <c r="AF1159" s="140"/>
    </row>
    <row r="1160" spans="1:32" s="138" customFormat="1" x14ac:dyDescent="0.25">
      <c r="A1160" s="137"/>
      <c r="C1160" s="137"/>
      <c r="K1160" s="137"/>
      <c r="N1160" s="139"/>
      <c r="Y1160" s="140"/>
      <c r="AB1160" s="140"/>
      <c r="AE1160" s="140"/>
      <c r="AF1160" s="140"/>
    </row>
    <row r="1161" spans="1:32" s="138" customFormat="1" x14ac:dyDescent="0.25">
      <c r="A1161" s="137"/>
      <c r="C1161" s="137"/>
      <c r="K1161" s="137"/>
      <c r="N1161" s="139"/>
      <c r="Y1161" s="140"/>
      <c r="AB1161" s="140"/>
      <c r="AE1161" s="140"/>
      <c r="AF1161" s="140"/>
    </row>
    <row r="1162" spans="1:32" s="138" customFormat="1" x14ac:dyDescent="0.25">
      <c r="A1162" s="137"/>
      <c r="C1162" s="137"/>
      <c r="K1162" s="137"/>
      <c r="N1162" s="139"/>
      <c r="Y1162" s="140"/>
      <c r="AB1162" s="140"/>
      <c r="AE1162" s="140"/>
      <c r="AF1162" s="140"/>
    </row>
    <row r="1163" spans="1:32" s="138" customFormat="1" x14ac:dyDescent="0.25">
      <c r="A1163" s="137"/>
      <c r="C1163" s="137"/>
      <c r="K1163" s="137"/>
      <c r="N1163" s="139"/>
      <c r="Y1163" s="140"/>
      <c r="AB1163" s="140"/>
      <c r="AE1163" s="140"/>
      <c r="AF1163" s="140"/>
    </row>
    <row r="1164" spans="1:32" s="138" customFormat="1" x14ac:dyDescent="0.25">
      <c r="A1164" s="137"/>
      <c r="C1164" s="137"/>
      <c r="K1164" s="137"/>
      <c r="N1164" s="139"/>
      <c r="Y1164" s="140"/>
      <c r="AB1164" s="140"/>
      <c r="AE1164" s="140"/>
      <c r="AF1164" s="140"/>
    </row>
    <row r="1165" spans="1:32" s="138" customFormat="1" x14ac:dyDescent="0.25">
      <c r="A1165" s="137"/>
      <c r="C1165" s="137"/>
      <c r="K1165" s="137"/>
      <c r="N1165" s="139"/>
      <c r="Y1165" s="140"/>
      <c r="AB1165" s="140"/>
      <c r="AE1165" s="140"/>
      <c r="AF1165" s="140"/>
    </row>
    <row r="1166" spans="1:32" s="138" customFormat="1" x14ac:dyDescent="0.25">
      <c r="A1166" s="137"/>
      <c r="C1166" s="137"/>
      <c r="K1166" s="137"/>
      <c r="N1166" s="139"/>
      <c r="Y1166" s="140"/>
      <c r="AB1166" s="140"/>
      <c r="AE1166" s="140"/>
      <c r="AF1166" s="140"/>
    </row>
    <row r="1167" spans="1:32" s="138" customFormat="1" x14ac:dyDescent="0.25">
      <c r="A1167" s="137"/>
      <c r="C1167" s="137"/>
      <c r="K1167" s="137"/>
      <c r="N1167" s="139"/>
      <c r="Y1167" s="140"/>
      <c r="AB1167" s="140"/>
      <c r="AE1167" s="140"/>
      <c r="AF1167" s="140"/>
    </row>
    <row r="1168" spans="1:32" s="138" customFormat="1" x14ac:dyDescent="0.25">
      <c r="A1168" s="137"/>
      <c r="C1168" s="137"/>
      <c r="K1168" s="137"/>
      <c r="N1168" s="139"/>
      <c r="Y1168" s="140"/>
      <c r="AB1168" s="140"/>
      <c r="AE1168" s="140"/>
      <c r="AF1168" s="140"/>
    </row>
    <row r="1169" spans="1:32" s="138" customFormat="1" x14ac:dyDescent="0.25">
      <c r="A1169" s="137"/>
      <c r="C1169" s="137"/>
      <c r="K1169" s="137"/>
      <c r="N1169" s="139"/>
      <c r="Y1169" s="140"/>
      <c r="AB1169" s="140"/>
      <c r="AE1169" s="140"/>
      <c r="AF1169" s="140"/>
    </row>
    <row r="1170" spans="1:32" s="138" customFormat="1" x14ac:dyDescent="0.25">
      <c r="A1170" s="137"/>
      <c r="C1170" s="137"/>
      <c r="K1170" s="137"/>
      <c r="N1170" s="139"/>
      <c r="Y1170" s="140"/>
      <c r="AB1170" s="140"/>
      <c r="AE1170" s="140"/>
      <c r="AF1170" s="140"/>
    </row>
    <row r="1171" spans="1:32" s="138" customFormat="1" x14ac:dyDescent="0.25">
      <c r="A1171" s="137"/>
      <c r="C1171" s="137"/>
      <c r="K1171" s="137"/>
      <c r="N1171" s="139"/>
      <c r="Y1171" s="140"/>
      <c r="AB1171" s="140"/>
      <c r="AE1171" s="140"/>
      <c r="AF1171" s="140"/>
    </row>
    <row r="1172" spans="1:32" s="138" customFormat="1" x14ac:dyDescent="0.25">
      <c r="A1172" s="137"/>
      <c r="C1172" s="137"/>
      <c r="K1172" s="137"/>
      <c r="N1172" s="139"/>
      <c r="Y1172" s="140"/>
      <c r="AB1172" s="140"/>
      <c r="AE1172" s="140"/>
      <c r="AF1172" s="140"/>
    </row>
    <row r="1173" spans="1:32" s="138" customFormat="1" x14ac:dyDescent="0.25">
      <c r="A1173" s="137"/>
      <c r="C1173" s="137"/>
      <c r="K1173" s="137"/>
      <c r="N1173" s="139"/>
      <c r="Y1173" s="140"/>
      <c r="AB1173" s="140"/>
      <c r="AE1173" s="140"/>
      <c r="AF1173" s="140"/>
    </row>
    <row r="1174" spans="1:32" s="138" customFormat="1" x14ac:dyDescent="0.25">
      <c r="A1174" s="137"/>
      <c r="C1174" s="137"/>
      <c r="K1174" s="137"/>
      <c r="N1174" s="139"/>
      <c r="Y1174" s="140"/>
      <c r="AB1174" s="140"/>
      <c r="AE1174" s="140"/>
      <c r="AF1174" s="140"/>
    </row>
    <row r="1175" spans="1:32" s="138" customFormat="1" x14ac:dyDescent="0.25">
      <c r="A1175" s="137"/>
      <c r="C1175" s="137"/>
      <c r="K1175" s="137"/>
      <c r="N1175" s="139"/>
      <c r="Y1175" s="140"/>
      <c r="AB1175" s="140"/>
      <c r="AE1175" s="140"/>
      <c r="AF1175" s="140"/>
    </row>
    <row r="1176" spans="1:32" s="138" customFormat="1" x14ac:dyDescent="0.25">
      <c r="A1176" s="137"/>
      <c r="C1176" s="137"/>
      <c r="K1176" s="137"/>
      <c r="N1176" s="139"/>
      <c r="Y1176" s="140"/>
      <c r="AB1176" s="140"/>
      <c r="AE1176" s="140"/>
      <c r="AF1176" s="140"/>
    </row>
    <row r="1177" spans="1:32" s="138" customFormat="1" x14ac:dyDescent="0.25">
      <c r="A1177" s="137"/>
      <c r="C1177" s="137"/>
      <c r="K1177" s="137"/>
      <c r="N1177" s="139"/>
      <c r="Y1177" s="140"/>
      <c r="AB1177" s="140"/>
      <c r="AE1177" s="140"/>
      <c r="AF1177" s="140"/>
    </row>
    <row r="1178" spans="1:32" s="138" customFormat="1" x14ac:dyDescent="0.25">
      <c r="A1178" s="137"/>
      <c r="C1178" s="137"/>
      <c r="K1178" s="137"/>
      <c r="N1178" s="139"/>
      <c r="Y1178" s="140"/>
      <c r="AB1178" s="140"/>
      <c r="AE1178" s="140"/>
      <c r="AF1178" s="140"/>
    </row>
    <row r="1179" spans="1:32" s="138" customFormat="1" x14ac:dyDescent="0.25">
      <c r="A1179" s="137"/>
      <c r="C1179" s="137"/>
      <c r="K1179" s="137"/>
      <c r="N1179" s="139"/>
      <c r="Y1179" s="140"/>
      <c r="AB1179" s="140"/>
      <c r="AE1179" s="140"/>
      <c r="AF1179" s="140"/>
    </row>
    <row r="1180" spans="1:32" s="138" customFormat="1" x14ac:dyDescent="0.25">
      <c r="A1180" s="137"/>
      <c r="C1180" s="137"/>
      <c r="K1180" s="137"/>
      <c r="N1180" s="139"/>
      <c r="Y1180" s="140"/>
      <c r="AB1180" s="140"/>
      <c r="AE1180" s="140"/>
      <c r="AF1180" s="140"/>
    </row>
    <row r="1181" spans="1:32" s="138" customFormat="1" x14ac:dyDescent="0.25">
      <c r="A1181" s="137"/>
      <c r="C1181" s="137"/>
      <c r="K1181" s="137"/>
      <c r="N1181" s="139"/>
      <c r="Y1181" s="140"/>
      <c r="AB1181" s="140"/>
      <c r="AE1181" s="140"/>
      <c r="AF1181" s="140"/>
    </row>
    <row r="1182" spans="1:32" s="138" customFormat="1" x14ac:dyDescent="0.25">
      <c r="A1182" s="137"/>
      <c r="C1182" s="137"/>
      <c r="K1182" s="137"/>
      <c r="N1182" s="139"/>
      <c r="Y1182" s="140"/>
      <c r="AB1182" s="140"/>
      <c r="AE1182" s="140"/>
      <c r="AF1182" s="140"/>
    </row>
    <row r="1183" spans="1:32" s="138" customFormat="1" x14ac:dyDescent="0.25">
      <c r="A1183" s="137"/>
      <c r="C1183" s="137"/>
      <c r="K1183" s="137"/>
      <c r="N1183" s="139"/>
      <c r="Y1183" s="140"/>
      <c r="AB1183" s="140"/>
      <c r="AE1183" s="140"/>
      <c r="AF1183" s="140"/>
    </row>
    <row r="1184" spans="1:32" s="138" customFormat="1" x14ac:dyDescent="0.25">
      <c r="A1184" s="137"/>
      <c r="C1184" s="137"/>
      <c r="K1184" s="137"/>
      <c r="N1184" s="139"/>
      <c r="Y1184" s="140"/>
      <c r="AB1184" s="140"/>
      <c r="AE1184" s="140"/>
      <c r="AF1184" s="140"/>
    </row>
    <row r="1185" spans="1:32" s="138" customFormat="1" x14ac:dyDescent="0.25">
      <c r="A1185" s="137"/>
      <c r="C1185" s="137"/>
      <c r="K1185" s="137"/>
      <c r="N1185" s="139"/>
      <c r="Y1185" s="140"/>
      <c r="AB1185" s="140"/>
      <c r="AE1185" s="140"/>
      <c r="AF1185" s="140"/>
    </row>
    <row r="1186" spans="1:32" s="138" customFormat="1" x14ac:dyDescent="0.25">
      <c r="A1186" s="137"/>
      <c r="C1186" s="137"/>
      <c r="K1186" s="137"/>
      <c r="N1186" s="139"/>
      <c r="Y1186" s="140"/>
      <c r="AB1186" s="140"/>
      <c r="AE1186" s="140"/>
      <c r="AF1186" s="140"/>
    </row>
    <row r="1187" spans="1:32" s="138" customFormat="1" x14ac:dyDescent="0.25">
      <c r="A1187" s="137"/>
      <c r="C1187" s="137"/>
      <c r="K1187" s="137"/>
      <c r="N1187" s="139"/>
      <c r="Y1187" s="140"/>
      <c r="AB1187" s="140"/>
      <c r="AE1187" s="140"/>
      <c r="AF1187" s="140"/>
    </row>
    <row r="1188" spans="1:32" s="138" customFormat="1" x14ac:dyDescent="0.25">
      <c r="A1188" s="137"/>
      <c r="C1188" s="137"/>
      <c r="K1188" s="137"/>
      <c r="N1188" s="139"/>
      <c r="Y1188" s="140"/>
      <c r="AB1188" s="140"/>
      <c r="AE1188" s="140"/>
      <c r="AF1188" s="140"/>
    </row>
    <row r="1189" spans="1:32" s="138" customFormat="1" x14ac:dyDescent="0.25">
      <c r="A1189" s="137"/>
      <c r="C1189" s="137"/>
      <c r="K1189" s="137"/>
      <c r="N1189" s="139"/>
      <c r="Y1189" s="140"/>
      <c r="AB1189" s="140"/>
      <c r="AE1189" s="140"/>
      <c r="AF1189" s="140"/>
    </row>
    <row r="1190" spans="1:32" s="138" customFormat="1" x14ac:dyDescent="0.25">
      <c r="A1190" s="137"/>
      <c r="C1190" s="137"/>
      <c r="K1190" s="137"/>
      <c r="N1190" s="139"/>
      <c r="Y1190" s="140"/>
      <c r="AB1190" s="140"/>
      <c r="AE1190" s="140"/>
      <c r="AF1190" s="140"/>
    </row>
    <row r="1191" spans="1:32" s="138" customFormat="1" x14ac:dyDescent="0.25">
      <c r="A1191" s="137"/>
      <c r="C1191" s="137"/>
      <c r="K1191" s="137"/>
      <c r="N1191" s="139"/>
      <c r="Y1191" s="140"/>
      <c r="AB1191" s="140"/>
      <c r="AE1191" s="140"/>
      <c r="AF1191" s="140"/>
    </row>
    <row r="1192" spans="1:32" s="138" customFormat="1" x14ac:dyDescent="0.25">
      <c r="A1192" s="137"/>
      <c r="C1192" s="137"/>
      <c r="K1192" s="137"/>
      <c r="N1192" s="139"/>
      <c r="Y1192" s="140"/>
      <c r="AB1192" s="140"/>
      <c r="AE1192" s="140"/>
      <c r="AF1192" s="140"/>
    </row>
    <row r="1193" spans="1:32" s="138" customFormat="1" x14ac:dyDescent="0.25">
      <c r="A1193" s="137"/>
      <c r="C1193" s="137"/>
      <c r="K1193" s="137"/>
      <c r="N1193" s="139"/>
      <c r="Y1193" s="140"/>
      <c r="AB1193" s="140"/>
      <c r="AE1193" s="140"/>
      <c r="AF1193" s="140"/>
    </row>
    <row r="1194" spans="1:32" s="138" customFormat="1" x14ac:dyDescent="0.25">
      <c r="A1194" s="137"/>
      <c r="C1194" s="137"/>
      <c r="K1194" s="137"/>
      <c r="N1194" s="139"/>
      <c r="Y1194" s="140"/>
      <c r="AB1194" s="140"/>
      <c r="AE1194" s="140"/>
      <c r="AF1194" s="140"/>
    </row>
    <row r="1195" spans="1:32" s="138" customFormat="1" x14ac:dyDescent="0.25">
      <c r="A1195" s="137"/>
      <c r="C1195" s="137"/>
      <c r="K1195" s="137"/>
      <c r="N1195" s="139"/>
      <c r="Y1195" s="140"/>
      <c r="AB1195" s="140"/>
      <c r="AE1195" s="140"/>
      <c r="AF1195" s="140"/>
    </row>
    <row r="1196" spans="1:32" s="138" customFormat="1" x14ac:dyDescent="0.25">
      <c r="A1196" s="137"/>
      <c r="C1196" s="137"/>
      <c r="K1196" s="137"/>
      <c r="N1196" s="139"/>
      <c r="Y1196" s="140"/>
      <c r="AB1196" s="140"/>
      <c r="AE1196" s="140"/>
      <c r="AF1196" s="140"/>
    </row>
    <row r="1197" spans="1:32" s="138" customFormat="1" x14ac:dyDescent="0.25">
      <c r="A1197" s="137"/>
      <c r="C1197" s="137"/>
      <c r="K1197" s="137"/>
      <c r="N1197" s="139"/>
      <c r="Y1197" s="140"/>
      <c r="AB1197" s="140"/>
      <c r="AE1197" s="140"/>
      <c r="AF1197" s="140"/>
    </row>
    <row r="1198" spans="1:32" s="138" customFormat="1" x14ac:dyDescent="0.25">
      <c r="A1198" s="137"/>
      <c r="C1198" s="137"/>
      <c r="K1198" s="137"/>
      <c r="N1198" s="139"/>
      <c r="Y1198" s="140"/>
      <c r="AB1198" s="140"/>
      <c r="AE1198" s="140"/>
      <c r="AF1198" s="140"/>
    </row>
    <row r="1199" spans="1:32" s="138" customFormat="1" x14ac:dyDescent="0.25">
      <c r="A1199" s="137"/>
      <c r="C1199" s="137"/>
      <c r="K1199" s="137"/>
      <c r="N1199" s="139"/>
      <c r="Y1199" s="140"/>
      <c r="AB1199" s="140"/>
      <c r="AE1199" s="140"/>
      <c r="AF1199" s="140"/>
    </row>
    <row r="1200" spans="1:32" s="138" customFormat="1" x14ac:dyDescent="0.25">
      <c r="A1200" s="137"/>
      <c r="C1200" s="137"/>
      <c r="K1200" s="137"/>
      <c r="N1200" s="139"/>
      <c r="Y1200" s="140"/>
      <c r="AB1200" s="140"/>
      <c r="AE1200" s="140"/>
      <c r="AF1200" s="140"/>
    </row>
    <row r="1201" spans="1:32" s="138" customFormat="1" x14ac:dyDescent="0.25">
      <c r="A1201" s="137"/>
      <c r="C1201" s="137"/>
      <c r="K1201" s="137"/>
      <c r="N1201" s="139"/>
      <c r="Y1201" s="140"/>
      <c r="AB1201" s="140"/>
      <c r="AE1201" s="140"/>
      <c r="AF1201" s="140"/>
    </row>
    <row r="1202" spans="1:32" s="138" customFormat="1" x14ac:dyDescent="0.25">
      <c r="A1202" s="137"/>
      <c r="C1202" s="137"/>
      <c r="K1202" s="137"/>
      <c r="N1202" s="139"/>
      <c r="Y1202" s="140"/>
      <c r="AB1202" s="140"/>
      <c r="AE1202" s="140"/>
      <c r="AF1202" s="140"/>
    </row>
    <row r="1203" spans="1:32" s="138" customFormat="1" x14ac:dyDescent="0.25">
      <c r="A1203" s="137"/>
      <c r="C1203" s="137"/>
      <c r="K1203" s="137"/>
      <c r="N1203" s="139"/>
      <c r="Y1203" s="140"/>
      <c r="AB1203" s="140"/>
      <c r="AE1203" s="140"/>
      <c r="AF1203" s="140"/>
    </row>
    <row r="1204" spans="1:32" s="138" customFormat="1" x14ac:dyDescent="0.25">
      <c r="A1204" s="137"/>
      <c r="C1204" s="137"/>
      <c r="K1204" s="137"/>
      <c r="N1204" s="139"/>
      <c r="Y1204" s="140"/>
      <c r="AB1204" s="140"/>
      <c r="AE1204" s="140"/>
      <c r="AF1204" s="140"/>
    </row>
    <row r="1205" spans="1:32" s="138" customFormat="1" x14ac:dyDescent="0.25">
      <c r="A1205" s="137"/>
      <c r="C1205" s="137"/>
      <c r="K1205" s="137"/>
      <c r="N1205" s="139"/>
      <c r="Y1205" s="140"/>
      <c r="AB1205" s="140"/>
      <c r="AE1205" s="140"/>
      <c r="AF1205" s="140"/>
    </row>
    <row r="1206" spans="1:32" s="138" customFormat="1" x14ac:dyDescent="0.25">
      <c r="A1206" s="137"/>
      <c r="C1206" s="137"/>
      <c r="K1206" s="137"/>
      <c r="N1206" s="139"/>
      <c r="Y1206" s="140"/>
      <c r="AB1206" s="140"/>
      <c r="AE1206" s="140"/>
      <c r="AF1206" s="140"/>
    </row>
    <row r="1207" spans="1:32" s="138" customFormat="1" x14ac:dyDescent="0.25">
      <c r="A1207" s="137"/>
      <c r="C1207" s="137"/>
      <c r="K1207" s="137"/>
      <c r="N1207" s="139"/>
      <c r="Y1207" s="140"/>
      <c r="AB1207" s="140"/>
      <c r="AE1207" s="140"/>
      <c r="AF1207" s="140"/>
    </row>
    <row r="1208" spans="1:32" s="138" customFormat="1" x14ac:dyDescent="0.25">
      <c r="A1208" s="137"/>
      <c r="C1208" s="137"/>
      <c r="K1208" s="137"/>
      <c r="N1208" s="139"/>
      <c r="Y1208" s="140"/>
      <c r="AB1208" s="140"/>
      <c r="AE1208" s="140"/>
      <c r="AF1208" s="140"/>
    </row>
    <row r="1209" spans="1:32" s="138" customFormat="1" x14ac:dyDescent="0.25">
      <c r="A1209" s="137"/>
      <c r="C1209" s="137"/>
      <c r="K1209" s="137"/>
      <c r="N1209" s="139"/>
      <c r="Y1209" s="140"/>
      <c r="AB1209" s="140"/>
      <c r="AE1209" s="140"/>
      <c r="AF1209" s="140"/>
    </row>
    <row r="1210" spans="1:32" s="138" customFormat="1" x14ac:dyDescent="0.25">
      <c r="A1210" s="137"/>
      <c r="C1210" s="137"/>
      <c r="K1210" s="137"/>
      <c r="N1210" s="139"/>
      <c r="Y1210" s="140"/>
      <c r="AB1210" s="140"/>
      <c r="AE1210" s="140"/>
      <c r="AF1210" s="140"/>
    </row>
    <row r="1211" spans="1:32" s="138" customFormat="1" x14ac:dyDescent="0.25">
      <c r="A1211" s="137"/>
      <c r="C1211" s="137"/>
      <c r="K1211" s="137"/>
      <c r="N1211" s="139"/>
      <c r="Y1211" s="140"/>
      <c r="AB1211" s="140"/>
      <c r="AE1211" s="140"/>
      <c r="AF1211" s="140"/>
    </row>
    <row r="1212" spans="1:32" s="138" customFormat="1" x14ac:dyDescent="0.25">
      <c r="A1212" s="137"/>
      <c r="C1212" s="137"/>
      <c r="K1212" s="137"/>
      <c r="N1212" s="139"/>
      <c r="Y1212" s="140"/>
      <c r="AB1212" s="140"/>
      <c r="AE1212" s="140"/>
      <c r="AF1212" s="140"/>
    </row>
    <row r="1213" spans="1:32" s="138" customFormat="1" x14ac:dyDescent="0.25">
      <c r="A1213" s="137"/>
      <c r="C1213" s="137"/>
      <c r="K1213" s="137"/>
      <c r="N1213" s="139"/>
      <c r="Y1213" s="140"/>
      <c r="AB1213" s="140"/>
      <c r="AE1213" s="140"/>
      <c r="AF1213" s="140"/>
    </row>
    <row r="1214" spans="1:32" s="138" customFormat="1" x14ac:dyDescent="0.25">
      <c r="A1214" s="137"/>
      <c r="C1214" s="137"/>
      <c r="K1214" s="137"/>
      <c r="N1214" s="139"/>
      <c r="Y1214" s="140"/>
      <c r="AB1214" s="140"/>
      <c r="AE1214" s="140"/>
      <c r="AF1214" s="140"/>
    </row>
    <row r="1215" spans="1:32" s="138" customFormat="1" x14ac:dyDescent="0.25">
      <c r="A1215" s="137"/>
      <c r="C1215" s="137"/>
      <c r="K1215" s="137"/>
      <c r="N1215" s="139"/>
      <c r="Y1215" s="140"/>
      <c r="AB1215" s="140"/>
      <c r="AE1215" s="140"/>
      <c r="AF1215" s="140"/>
    </row>
    <row r="1216" spans="1:32" s="138" customFormat="1" x14ac:dyDescent="0.25">
      <c r="A1216" s="137"/>
      <c r="C1216" s="137"/>
      <c r="K1216" s="137"/>
      <c r="N1216" s="139"/>
      <c r="Y1216" s="140"/>
      <c r="AB1216" s="140"/>
      <c r="AE1216" s="140"/>
      <c r="AF1216" s="140"/>
    </row>
    <row r="1217" spans="1:32" s="138" customFormat="1" x14ac:dyDescent="0.25">
      <c r="A1217" s="137"/>
      <c r="C1217" s="137"/>
      <c r="K1217" s="137"/>
      <c r="N1217" s="139"/>
      <c r="Y1217" s="140"/>
      <c r="AB1217" s="140"/>
      <c r="AE1217" s="140"/>
      <c r="AF1217" s="140"/>
    </row>
    <row r="1218" spans="1:32" s="138" customFormat="1" x14ac:dyDescent="0.25">
      <c r="A1218" s="137"/>
      <c r="C1218" s="137"/>
      <c r="K1218" s="137"/>
      <c r="N1218" s="139"/>
      <c r="Y1218" s="140"/>
      <c r="AB1218" s="140"/>
      <c r="AE1218" s="140"/>
      <c r="AF1218" s="140"/>
    </row>
    <row r="1219" spans="1:32" s="138" customFormat="1" x14ac:dyDescent="0.25">
      <c r="A1219" s="137"/>
      <c r="C1219" s="137"/>
      <c r="K1219" s="137"/>
      <c r="N1219" s="139"/>
      <c r="Y1219" s="140"/>
      <c r="AB1219" s="140"/>
      <c r="AE1219" s="140"/>
      <c r="AF1219" s="140"/>
    </row>
    <row r="1220" spans="1:32" s="138" customFormat="1" x14ac:dyDescent="0.25">
      <c r="A1220" s="137"/>
      <c r="C1220" s="137"/>
      <c r="K1220" s="137"/>
      <c r="N1220" s="139"/>
      <c r="Y1220" s="140"/>
      <c r="AB1220" s="140"/>
      <c r="AE1220" s="140"/>
      <c r="AF1220" s="140"/>
    </row>
    <row r="1221" spans="1:32" s="138" customFormat="1" x14ac:dyDescent="0.25">
      <c r="A1221" s="137"/>
      <c r="C1221" s="137"/>
      <c r="K1221" s="137"/>
      <c r="N1221" s="139"/>
      <c r="Y1221" s="140"/>
      <c r="AB1221" s="140"/>
      <c r="AE1221" s="140"/>
      <c r="AF1221" s="140"/>
    </row>
    <row r="1222" spans="1:32" s="138" customFormat="1" x14ac:dyDescent="0.25">
      <c r="A1222" s="137"/>
      <c r="C1222" s="137"/>
      <c r="K1222" s="137"/>
      <c r="N1222" s="139"/>
      <c r="Y1222" s="140"/>
      <c r="AB1222" s="140"/>
      <c r="AE1222" s="140"/>
      <c r="AF1222" s="140"/>
    </row>
    <row r="1223" spans="1:32" s="138" customFormat="1" x14ac:dyDescent="0.25">
      <c r="A1223" s="137"/>
      <c r="C1223" s="137"/>
      <c r="K1223" s="137"/>
      <c r="N1223" s="139"/>
      <c r="Y1223" s="140"/>
      <c r="AB1223" s="140"/>
      <c r="AE1223" s="140"/>
      <c r="AF1223" s="140"/>
    </row>
    <row r="1224" spans="1:32" s="138" customFormat="1" x14ac:dyDescent="0.25">
      <c r="A1224" s="137"/>
      <c r="C1224" s="137"/>
      <c r="K1224" s="137"/>
      <c r="N1224" s="139"/>
      <c r="Y1224" s="140"/>
      <c r="AB1224" s="140"/>
      <c r="AE1224" s="140"/>
      <c r="AF1224" s="140"/>
    </row>
    <row r="1225" spans="1:32" s="138" customFormat="1" x14ac:dyDescent="0.25">
      <c r="A1225" s="137"/>
      <c r="C1225" s="137"/>
      <c r="K1225" s="137"/>
      <c r="N1225" s="139"/>
      <c r="Y1225" s="140"/>
      <c r="AB1225" s="140"/>
      <c r="AE1225" s="140"/>
      <c r="AF1225" s="140"/>
    </row>
    <row r="1226" spans="1:32" s="138" customFormat="1" x14ac:dyDescent="0.25">
      <c r="A1226" s="137"/>
      <c r="C1226" s="137"/>
      <c r="K1226" s="137"/>
      <c r="N1226" s="139"/>
      <c r="Y1226" s="140"/>
      <c r="AB1226" s="140"/>
      <c r="AE1226" s="140"/>
      <c r="AF1226" s="140"/>
    </row>
    <row r="1227" spans="1:32" s="138" customFormat="1" x14ac:dyDescent="0.25">
      <c r="A1227" s="137"/>
      <c r="C1227" s="137"/>
      <c r="K1227" s="137"/>
      <c r="N1227" s="139"/>
      <c r="Y1227" s="140"/>
      <c r="AB1227" s="140"/>
      <c r="AE1227" s="140"/>
      <c r="AF1227" s="140"/>
    </row>
    <row r="1228" spans="1:32" s="138" customFormat="1" x14ac:dyDescent="0.25">
      <c r="A1228" s="137"/>
      <c r="C1228" s="137"/>
      <c r="K1228" s="137"/>
      <c r="N1228" s="139"/>
      <c r="Y1228" s="140"/>
      <c r="AB1228" s="140"/>
      <c r="AE1228" s="140"/>
      <c r="AF1228" s="140"/>
    </row>
    <row r="1229" spans="1:32" s="138" customFormat="1" x14ac:dyDescent="0.25">
      <c r="A1229" s="137"/>
      <c r="C1229" s="137"/>
      <c r="K1229" s="137"/>
      <c r="N1229" s="139"/>
      <c r="Y1229" s="140"/>
      <c r="AB1229" s="140"/>
      <c r="AE1229" s="140"/>
      <c r="AF1229" s="140"/>
    </row>
    <row r="1230" spans="1:32" s="138" customFormat="1" x14ac:dyDescent="0.25">
      <c r="A1230" s="137"/>
      <c r="C1230" s="137"/>
      <c r="K1230" s="137"/>
      <c r="N1230" s="139"/>
      <c r="Y1230" s="140"/>
      <c r="AB1230" s="140"/>
      <c r="AE1230" s="140"/>
      <c r="AF1230" s="140"/>
    </row>
    <row r="1231" spans="1:32" s="138" customFormat="1" x14ac:dyDescent="0.25">
      <c r="A1231" s="137"/>
      <c r="C1231" s="137"/>
      <c r="K1231" s="137"/>
      <c r="N1231" s="139"/>
      <c r="Y1231" s="140"/>
      <c r="AB1231" s="140"/>
      <c r="AE1231" s="140"/>
      <c r="AF1231" s="140"/>
    </row>
    <row r="1232" spans="1:32" s="138" customFormat="1" x14ac:dyDescent="0.25">
      <c r="A1232" s="137"/>
      <c r="C1232" s="137"/>
      <c r="K1232" s="137"/>
      <c r="N1232" s="139"/>
      <c r="Y1232" s="140"/>
      <c r="AB1232" s="140"/>
      <c r="AE1232" s="140"/>
      <c r="AF1232" s="140"/>
    </row>
    <row r="1233" spans="1:32" s="138" customFormat="1" x14ac:dyDescent="0.25">
      <c r="A1233" s="137"/>
      <c r="C1233" s="137"/>
      <c r="K1233" s="137"/>
      <c r="N1233" s="139"/>
      <c r="Y1233" s="140"/>
      <c r="AB1233" s="140"/>
      <c r="AE1233" s="140"/>
      <c r="AF1233" s="140"/>
    </row>
    <row r="1234" spans="1:32" s="138" customFormat="1" x14ac:dyDescent="0.25">
      <c r="A1234" s="137"/>
      <c r="C1234" s="137"/>
      <c r="K1234" s="137"/>
      <c r="N1234" s="139"/>
      <c r="Y1234" s="140"/>
      <c r="AB1234" s="140"/>
      <c r="AE1234" s="140"/>
      <c r="AF1234" s="140"/>
    </row>
    <row r="1235" spans="1:32" s="138" customFormat="1" x14ac:dyDescent="0.25">
      <c r="A1235" s="137"/>
      <c r="C1235" s="137"/>
      <c r="K1235" s="137"/>
      <c r="N1235" s="139"/>
      <c r="Y1235" s="140"/>
      <c r="AB1235" s="140"/>
      <c r="AE1235" s="140"/>
      <c r="AF1235" s="140"/>
    </row>
    <row r="1236" spans="1:32" s="138" customFormat="1" x14ac:dyDescent="0.25">
      <c r="A1236" s="137"/>
      <c r="C1236" s="137"/>
      <c r="K1236" s="137"/>
      <c r="N1236" s="139"/>
      <c r="Y1236" s="140"/>
      <c r="AB1236" s="140"/>
      <c r="AE1236" s="140"/>
      <c r="AF1236" s="140"/>
    </row>
    <row r="1237" spans="1:32" s="138" customFormat="1" x14ac:dyDescent="0.25">
      <c r="A1237" s="137"/>
      <c r="C1237" s="137"/>
      <c r="K1237" s="137"/>
      <c r="N1237" s="139"/>
      <c r="Y1237" s="140"/>
      <c r="AB1237" s="140"/>
      <c r="AE1237" s="140"/>
      <c r="AF1237" s="140"/>
    </row>
    <row r="1238" spans="1:32" s="138" customFormat="1" x14ac:dyDescent="0.25">
      <c r="A1238" s="137"/>
      <c r="C1238" s="137"/>
      <c r="K1238" s="137"/>
      <c r="N1238" s="139"/>
      <c r="Y1238" s="140"/>
      <c r="AB1238" s="140"/>
      <c r="AE1238" s="140"/>
      <c r="AF1238" s="140"/>
    </row>
    <row r="1239" spans="1:32" s="138" customFormat="1" x14ac:dyDescent="0.25">
      <c r="A1239" s="137"/>
      <c r="C1239" s="137"/>
      <c r="K1239" s="137"/>
      <c r="N1239" s="139"/>
      <c r="Y1239" s="140"/>
      <c r="AB1239" s="140"/>
      <c r="AE1239" s="140"/>
      <c r="AF1239" s="140"/>
    </row>
    <row r="1240" spans="1:32" s="138" customFormat="1" x14ac:dyDescent="0.25">
      <c r="A1240" s="137"/>
      <c r="C1240" s="137"/>
      <c r="K1240" s="137"/>
      <c r="N1240" s="139"/>
      <c r="Y1240" s="140"/>
      <c r="AB1240" s="140"/>
      <c r="AE1240" s="140"/>
      <c r="AF1240" s="140"/>
    </row>
    <row r="1241" spans="1:32" s="138" customFormat="1" x14ac:dyDescent="0.25">
      <c r="A1241" s="137"/>
      <c r="C1241" s="137"/>
      <c r="K1241" s="137"/>
      <c r="N1241" s="139"/>
      <c r="Y1241" s="140"/>
      <c r="AB1241" s="140"/>
      <c r="AE1241" s="140"/>
      <c r="AF1241" s="140"/>
    </row>
    <row r="1242" spans="1:32" s="138" customFormat="1" x14ac:dyDescent="0.25">
      <c r="A1242" s="137"/>
      <c r="C1242" s="137"/>
      <c r="K1242" s="137"/>
      <c r="N1242" s="139"/>
      <c r="Y1242" s="140"/>
      <c r="AB1242" s="140"/>
      <c r="AE1242" s="140"/>
      <c r="AF1242" s="140"/>
    </row>
    <row r="1243" spans="1:32" s="138" customFormat="1" x14ac:dyDescent="0.25">
      <c r="A1243" s="137"/>
      <c r="C1243" s="137"/>
      <c r="K1243" s="137"/>
      <c r="N1243" s="139"/>
      <c r="Y1243" s="140"/>
      <c r="AB1243" s="140"/>
      <c r="AE1243" s="140"/>
      <c r="AF1243" s="140"/>
    </row>
    <row r="1244" spans="1:32" s="138" customFormat="1" x14ac:dyDescent="0.25">
      <c r="A1244" s="137"/>
      <c r="C1244" s="137"/>
      <c r="K1244" s="137"/>
      <c r="N1244" s="139"/>
      <c r="Y1244" s="140"/>
      <c r="AB1244" s="140"/>
      <c r="AE1244" s="140"/>
      <c r="AF1244" s="140"/>
    </row>
    <row r="1245" spans="1:32" s="138" customFormat="1" x14ac:dyDescent="0.25">
      <c r="A1245" s="137"/>
      <c r="C1245" s="137"/>
      <c r="K1245" s="137"/>
      <c r="N1245" s="139"/>
      <c r="Y1245" s="140"/>
      <c r="AB1245" s="140"/>
      <c r="AE1245" s="140"/>
      <c r="AF1245" s="140"/>
    </row>
    <row r="1246" spans="1:32" s="138" customFormat="1" x14ac:dyDescent="0.25">
      <c r="A1246" s="137"/>
      <c r="C1246" s="137"/>
      <c r="K1246" s="137"/>
      <c r="N1246" s="139"/>
      <c r="Y1246" s="140"/>
      <c r="AB1246" s="140"/>
      <c r="AE1246" s="140"/>
      <c r="AF1246" s="140"/>
    </row>
    <row r="1247" spans="1:32" s="138" customFormat="1" x14ac:dyDescent="0.25">
      <c r="A1247" s="137"/>
      <c r="C1247" s="137"/>
      <c r="K1247" s="137"/>
      <c r="N1247" s="139"/>
      <c r="Y1247" s="140"/>
      <c r="AB1247" s="140"/>
      <c r="AE1247" s="140"/>
      <c r="AF1247" s="140"/>
    </row>
    <row r="1248" spans="1:32" s="138" customFormat="1" x14ac:dyDescent="0.25">
      <c r="A1248" s="137"/>
      <c r="C1248" s="137"/>
      <c r="K1248" s="137"/>
      <c r="N1248" s="139"/>
      <c r="Y1248" s="140"/>
      <c r="AB1248" s="140"/>
      <c r="AE1248" s="140"/>
      <c r="AF1248" s="140"/>
    </row>
    <row r="1249" spans="1:32" s="138" customFormat="1" x14ac:dyDescent="0.25">
      <c r="A1249" s="137"/>
      <c r="C1249" s="137"/>
      <c r="K1249" s="137"/>
      <c r="N1249" s="139"/>
      <c r="Y1249" s="140"/>
      <c r="AB1249" s="140"/>
      <c r="AE1249" s="140"/>
      <c r="AF1249" s="140"/>
    </row>
    <row r="1250" spans="1:32" s="138" customFormat="1" x14ac:dyDescent="0.25">
      <c r="A1250" s="137"/>
      <c r="C1250" s="137"/>
      <c r="K1250" s="137"/>
      <c r="N1250" s="139"/>
      <c r="Y1250" s="140"/>
      <c r="AB1250" s="140"/>
      <c r="AE1250" s="140"/>
      <c r="AF1250" s="140"/>
    </row>
    <row r="1251" spans="1:32" s="138" customFormat="1" x14ac:dyDescent="0.25">
      <c r="A1251" s="137"/>
      <c r="C1251" s="137"/>
      <c r="K1251" s="137"/>
      <c r="N1251" s="139"/>
      <c r="Y1251" s="140"/>
      <c r="AB1251" s="140"/>
      <c r="AE1251" s="140"/>
      <c r="AF1251" s="140"/>
    </row>
    <row r="1252" spans="1:32" s="138" customFormat="1" x14ac:dyDescent="0.25">
      <c r="A1252" s="137"/>
      <c r="C1252" s="137"/>
      <c r="K1252" s="137"/>
      <c r="N1252" s="139"/>
      <c r="Y1252" s="140"/>
      <c r="AB1252" s="140"/>
      <c r="AE1252" s="140"/>
      <c r="AF1252" s="140"/>
    </row>
    <row r="1253" spans="1:32" s="138" customFormat="1" x14ac:dyDescent="0.25">
      <c r="A1253" s="137"/>
      <c r="C1253" s="137"/>
      <c r="K1253" s="137"/>
      <c r="N1253" s="139"/>
      <c r="Y1253" s="140"/>
      <c r="AB1253" s="140"/>
      <c r="AE1253" s="140"/>
      <c r="AF1253" s="140"/>
    </row>
    <row r="1254" spans="1:32" s="138" customFormat="1" x14ac:dyDescent="0.25">
      <c r="A1254" s="137"/>
      <c r="C1254" s="137"/>
      <c r="K1254" s="137"/>
      <c r="N1254" s="139"/>
      <c r="Y1254" s="140"/>
      <c r="AB1254" s="140"/>
      <c r="AE1254" s="140"/>
      <c r="AF1254" s="140"/>
    </row>
    <row r="1255" spans="1:32" s="138" customFormat="1" x14ac:dyDescent="0.25">
      <c r="A1255" s="137"/>
      <c r="C1255" s="137"/>
      <c r="K1255" s="137"/>
      <c r="N1255" s="139"/>
      <c r="Y1255" s="140"/>
      <c r="AB1255" s="140"/>
      <c r="AE1255" s="140"/>
      <c r="AF1255" s="140"/>
    </row>
    <row r="1256" spans="1:32" s="138" customFormat="1" x14ac:dyDescent="0.25">
      <c r="A1256" s="137"/>
      <c r="C1256" s="137"/>
      <c r="K1256" s="137"/>
      <c r="N1256" s="139"/>
      <c r="Y1256" s="140"/>
      <c r="AB1256" s="140"/>
      <c r="AE1256" s="140"/>
      <c r="AF1256" s="140"/>
    </row>
    <row r="1257" spans="1:32" s="138" customFormat="1" x14ac:dyDescent="0.25">
      <c r="A1257" s="137"/>
      <c r="C1257" s="137"/>
      <c r="K1257" s="137"/>
      <c r="N1257" s="139"/>
      <c r="Y1257" s="140"/>
      <c r="AB1257" s="140"/>
      <c r="AE1257" s="140"/>
      <c r="AF1257" s="140"/>
    </row>
    <row r="1258" spans="1:32" s="138" customFormat="1" x14ac:dyDescent="0.25">
      <c r="A1258" s="137"/>
      <c r="C1258" s="137"/>
      <c r="K1258" s="137"/>
      <c r="N1258" s="139"/>
      <c r="Y1258" s="140"/>
      <c r="AB1258" s="140"/>
      <c r="AE1258" s="140"/>
      <c r="AF1258" s="140"/>
    </row>
    <row r="1259" spans="1:32" s="138" customFormat="1" x14ac:dyDescent="0.25">
      <c r="A1259" s="137"/>
      <c r="C1259" s="137"/>
      <c r="K1259" s="137"/>
      <c r="N1259" s="139"/>
      <c r="Y1259" s="140"/>
      <c r="AB1259" s="140"/>
      <c r="AE1259" s="140"/>
      <c r="AF1259" s="140"/>
    </row>
    <row r="1260" spans="1:32" s="138" customFormat="1" x14ac:dyDescent="0.25">
      <c r="A1260" s="137"/>
      <c r="C1260" s="137"/>
      <c r="K1260" s="137"/>
      <c r="N1260" s="139"/>
      <c r="Y1260" s="140"/>
      <c r="AB1260" s="140"/>
      <c r="AE1260" s="140"/>
      <c r="AF1260" s="140"/>
    </row>
    <row r="1261" spans="1:32" s="138" customFormat="1" x14ac:dyDescent="0.25">
      <c r="A1261" s="137"/>
      <c r="C1261" s="137"/>
      <c r="K1261" s="137"/>
      <c r="N1261" s="139"/>
      <c r="Y1261" s="140"/>
      <c r="AB1261" s="140"/>
      <c r="AE1261" s="140"/>
      <c r="AF1261" s="140"/>
    </row>
    <row r="1262" spans="1:32" s="138" customFormat="1" x14ac:dyDescent="0.25">
      <c r="A1262" s="137"/>
      <c r="C1262" s="137"/>
      <c r="K1262" s="137"/>
      <c r="N1262" s="139"/>
      <c r="Y1262" s="140"/>
      <c r="AB1262" s="140"/>
      <c r="AE1262" s="140"/>
      <c r="AF1262" s="140"/>
    </row>
    <row r="1263" spans="1:32" s="138" customFormat="1" x14ac:dyDescent="0.25">
      <c r="A1263" s="137"/>
      <c r="C1263" s="137"/>
      <c r="K1263" s="137"/>
      <c r="N1263" s="139"/>
      <c r="Y1263" s="140"/>
      <c r="AB1263" s="140"/>
      <c r="AE1263" s="140"/>
      <c r="AF1263" s="140"/>
    </row>
    <row r="1264" spans="1:32" s="138" customFormat="1" x14ac:dyDescent="0.25">
      <c r="A1264" s="137"/>
      <c r="C1264" s="137"/>
      <c r="K1264" s="137"/>
      <c r="N1264" s="139"/>
      <c r="Y1264" s="140"/>
      <c r="AB1264" s="140"/>
      <c r="AE1264" s="140"/>
      <c r="AF1264" s="140"/>
    </row>
    <row r="1265" spans="1:32" s="138" customFormat="1" x14ac:dyDescent="0.25">
      <c r="A1265" s="137"/>
      <c r="C1265" s="137"/>
      <c r="K1265" s="137"/>
      <c r="N1265" s="139"/>
      <c r="Y1265" s="140"/>
      <c r="AB1265" s="140"/>
      <c r="AE1265" s="140"/>
      <c r="AF1265" s="140"/>
    </row>
    <row r="1266" spans="1:32" s="138" customFormat="1" x14ac:dyDescent="0.25">
      <c r="A1266" s="137"/>
      <c r="C1266" s="137"/>
      <c r="K1266" s="137"/>
      <c r="N1266" s="139"/>
      <c r="Y1266" s="140"/>
      <c r="AB1266" s="140"/>
      <c r="AE1266" s="140"/>
      <c r="AF1266" s="140"/>
    </row>
    <row r="1267" spans="1:32" s="138" customFormat="1" x14ac:dyDescent="0.25">
      <c r="A1267" s="137"/>
      <c r="C1267" s="137"/>
      <c r="K1267" s="137"/>
      <c r="N1267" s="139"/>
      <c r="Y1267" s="140"/>
      <c r="AB1267" s="140"/>
      <c r="AE1267" s="140"/>
      <c r="AF1267" s="140"/>
    </row>
    <row r="1268" spans="1:32" s="138" customFormat="1" x14ac:dyDescent="0.25">
      <c r="A1268" s="137"/>
      <c r="C1268" s="137"/>
      <c r="K1268" s="137"/>
      <c r="N1268" s="139"/>
      <c r="Y1268" s="140"/>
      <c r="AB1268" s="140"/>
      <c r="AE1268" s="140"/>
      <c r="AF1268" s="140"/>
    </row>
    <row r="1269" spans="1:32" s="138" customFormat="1" x14ac:dyDescent="0.25">
      <c r="A1269" s="137"/>
      <c r="C1269" s="137"/>
      <c r="K1269" s="137"/>
      <c r="N1269" s="139"/>
      <c r="Y1269" s="140"/>
      <c r="AB1269" s="140"/>
      <c r="AE1269" s="140"/>
      <c r="AF1269" s="140"/>
    </row>
    <row r="1270" spans="1:32" s="138" customFormat="1" x14ac:dyDescent="0.25">
      <c r="A1270" s="137"/>
      <c r="C1270" s="137"/>
      <c r="K1270" s="137"/>
      <c r="N1270" s="139"/>
      <c r="Y1270" s="140"/>
      <c r="AB1270" s="140"/>
      <c r="AE1270" s="140"/>
      <c r="AF1270" s="140"/>
    </row>
    <row r="1271" spans="1:32" s="138" customFormat="1" x14ac:dyDescent="0.25">
      <c r="A1271" s="137"/>
      <c r="C1271" s="137"/>
      <c r="K1271" s="137"/>
      <c r="N1271" s="139"/>
      <c r="Y1271" s="140"/>
      <c r="AB1271" s="140"/>
      <c r="AE1271" s="140"/>
      <c r="AF1271" s="140"/>
    </row>
    <row r="1272" spans="1:32" s="138" customFormat="1" x14ac:dyDescent="0.25">
      <c r="A1272" s="137"/>
      <c r="C1272" s="137"/>
      <c r="K1272" s="137"/>
      <c r="N1272" s="139"/>
      <c r="Y1272" s="140"/>
      <c r="AB1272" s="140"/>
      <c r="AE1272" s="140"/>
      <c r="AF1272" s="140"/>
    </row>
    <row r="1273" spans="1:32" s="138" customFormat="1" x14ac:dyDescent="0.25">
      <c r="A1273" s="137"/>
      <c r="C1273" s="137"/>
      <c r="K1273" s="137"/>
      <c r="N1273" s="139"/>
      <c r="Y1273" s="140"/>
      <c r="AB1273" s="140"/>
      <c r="AE1273" s="140"/>
      <c r="AF1273" s="140"/>
    </row>
    <row r="1274" spans="1:32" s="138" customFormat="1" x14ac:dyDescent="0.25">
      <c r="A1274" s="137"/>
      <c r="C1274" s="137"/>
      <c r="K1274" s="137"/>
      <c r="N1274" s="139"/>
      <c r="Y1274" s="140"/>
      <c r="AB1274" s="140"/>
      <c r="AE1274" s="140"/>
      <c r="AF1274" s="140"/>
    </row>
    <row r="1275" spans="1:32" s="138" customFormat="1" x14ac:dyDescent="0.25">
      <c r="A1275" s="137"/>
      <c r="C1275" s="137"/>
      <c r="K1275" s="137"/>
      <c r="N1275" s="139"/>
      <c r="Y1275" s="140"/>
      <c r="AB1275" s="140"/>
      <c r="AE1275" s="140"/>
      <c r="AF1275" s="140"/>
    </row>
    <row r="1276" spans="1:32" s="138" customFormat="1" x14ac:dyDescent="0.25">
      <c r="A1276" s="137"/>
      <c r="C1276" s="137"/>
      <c r="K1276" s="137"/>
      <c r="N1276" s="139"/>
      <c r="Y1276" s="140"/>
      <c r="AB1276" s="140"/>
      <c r="AE1276" s="140"/>
      <c r="AF1276" s="140"/>
    </row>
    <row r="1277" spans="1:32" s="138" customFormat="1" x14ac:dyDescent="0.25">
      <c r="A1277" s="137"/>
      <c r="C1277" s="137"/>
      <c r="K1277" s="137"/>
      <c r="N1277" s="139"/>
      <c r="Y1277" s="140"/>
      <c r="AB1277" s="140"/>
      <c r="AE1277" s="140"/>
      <c r="AF1277" s="140"/>
    </row>
    <row r="1278" spans="1:32" s="138" customFormat="1" x14ac:dyDescent="0.25">
      <c r="A1278" s="137"/>
      <c r="C1278" s="137"/>
      <c r="K1278" s="137"/>
      <c r="N1278" s="139"/>
      <c r="Y1278" s="140"/>
      <c r="AB1278" s="140"/>
      <c r="AE1278" s="140"/>
      <c r="AF1278" s="140"/>
    </row>
    <row r="1279" spans="1:32" s="138" customFormat="1" x14ac:dyDescent="0.25">
      <c r="A1279" s="137"/>
      <c r="C1279" s="137"/>
      <c r="K1279" s="137"/>
      <c r="N1279" s="139"/>
      <c r="Y1279" s="140"/>
      <c r="AB1279" s="140"/>
      <c r="AE1279" s="140"/>
      <c r="AF1279" s="140"/>
    </row>
    <row r="1280" spans="1:32" s="138" customFormat="1" x14ac:dyDescent="0.25">
      <c r="A1280" s="137"/>
      <c r="C1280" s="137"/>
      <c r="K1280" s="137"/>
      <c r="N1280" s="139"/>
      <c r="Y1280" s="140"/>
      <c r="AB1280" s="140"/>
      <c r="AE1280" s="140"/>
      <c r="AF1280" s="140"/>
    </row>
    <row r="1281" spans="1:32" s="138" customFormat="1" x14ac:dyDescent="0.25">
      <c r="A1281" s="137"/>
      <c r="C1281" s="137"/>
      <c r="K1281" s="137"/>
      <c r="N1281" s="139"/>
      <c r="Y1281" s="140"/>
      <c r="AB1281" s="140"/>
      <c r="AE1281" s="140"/>
      <c r="AF1281" s="140"/>
    </row>
    <row r="1282" spans="1:32" s="138" customFormat="1" x14ac:dyDescent="0.25">
      <c r="A1282" s="137"/>
      <c r="C1282" s="137"/>
      <c r="K1282" s="137"/>
      <c r="N1282" s="139"/>
      <c r="Y1282" s="140"/>
      <c r="AB1282" s="140"/>
      <c r="AE1282" s="140"/>
      <c r="AF1282" s="140"/>
    </row>
    <row r="1283" spans="1:32" s="138" customFormat="1" x14ac:dyDescent="0.25">
      <c r="A1283" s="137"/>
      <c r="C1283" s="137"/>
      <c r="K1283" s="137"/>
      <c r="N1283" s="139"/>
      <c r="Y1283" s="140"/>
      <c r="AB1283" s="140"/>
      <c r="AE1283" s="140"/>
      <c r="AF1283" s="140"/>
    </row>
    <row r="1284" spans="1:32" s="138" customFormat="1" x14ac:dyDescent="0.25">
      <c r="A1284" s="137"/>
      <c r="C1284" s="137"/>
      <c r="K1284" s="137"/>
      <c r="N1284" s="139"/>
      <c r="Y1284" s="140"/>
      <c r="AB1284" s="140"/>
      <c r="AE1284" s="140"/>
      <c r="AF1284" s="140"/>
    </row>
    <row r="1285" spans="1:32" s="138" customFormat="1" x14ac:dyDescent="0.25">
      <c r="A1285" s="137"/>
      <c r="C1285" s="137"/>
      <c r="K1285" s="137"/>
      <c r="N1285" s="139"/>
      <c r="Y1285" s="140"/>
      <c r="AB1285" s="140"/>
      <c r="AE1285" s="140"/>
      <c r="AF1285" s="140"/>
    </row>
    <row r="1286" spans="1:32" s="138" customFormat="1" x14ac:dyDescent="0.25">
      <c r="A1286" s="137"/>
      <c r="C1286" s="137"/>
      <c r="K1286" s="137"/>
      <c r="N1286" s="139"/>
      <c r="Y1286" s="140"/>
      <c r="AB1286" s="140"/>
      <c r="AE1286" s="140"/>
      <c r="AF1286" s="140"/>
    </row>
    <row r="1287" spans="1:32" s="138" customFormat="1" x14ac:dyDescent="0.25">
      <c r="A1287" s="137"/>
      <c r="C1287" s="137"/>
      <c r="K1287" s="137"/>
      <c r="N1287" s="139"/>
      <c r="Y1287" s="140"/>
      <c r="AB1287" s="140"/>
      <c r="AE1287" s="140"/>
      <c r="AF1287" s="140"/>
    </row>
    <row r="1288" spans="1:32" s="138" customFormat="1" x14ac:dyDescent="0.25">
      <c r="A1288" s="137"/>
      <c r="C1288" s="137"/>
      <c r="K1288" s="137"/>
      <c r="N1288" s="139"/>
      <c r="Y1288" s="140"/>
      <c r="AB1288" s="140"/>
      <c r="AE1288" s="140"/>
      <c r="AF1288" s="140"/>
    </row>
    <row r="1289" spans="1:32" s="138" customFormat="1" x14ac:dyDescent="0.25">
      <c r="A1289" s="137"/>
      <c r="C1289" s="137"/>
      <c r="K1289" s="137"/>
      <c r="N1289" s="139"/>
      <c r="Y1289" s="140"/>
      <c r="AB1289" s="140"/>
      <c r="AE1289" s="140"/>
      <c r="AF1289" s="140"/>
    </row>
    <row r="1290" spans="1:32" s="138" customFormat="1" x14ac:dyDescent="0.25">
      <c r="A1290" s="137"/>
      <c r="C1290" s="137"/>
      <c r="K1290" s="137"/>
      <c r="N1290" s="139"/>
      <c r="Y1290" s="140"/>
      <c r="AB1290" s="140"/>
      <c r="AE1290" s="140"/>
      <c r="AF1290" s="140"/>
    </row>
    <row r="1291" spans="1:32" s="138" customFormat="1" x14ac:dyDescent="0.25">
      <c r="A1291" s="137"/>
      <c r="C1291" s="137"/>
      <c r="K1291" s="137"/>
      <c r="N1291" s="139"/>
      <c r="Y1291" s="140"/>
      <c r="AB1291" s="140"/>
      <c r="AE1291" s="140"/>
      <c r="AF1291" s="140"/>
    </row>
    <row r="1292" spans="1:32" s="138" customFormat="1" x14ac:dyDescent="0.25">
      <c r="A1292" s="137"/>
      <c r="C1292" s="137"/>
      <c r="K1292" s="137"/>
      <c r="N1292" s="139"/>
      <c r="Y1292" s="140"/>
      <c r="AB1292" s="140"/>
      <c r="AE1292" s="140"/>
      <c r="AF1292" s="140"/>
    </row>
    <row r="1293" spans="1:32" s="138" customFormat="1" x14ac:dyDescent="0.25">
      <c r="A1293" s="137"/>
      <c r="C1293" s="137"/>
      <c r="K1293" s="137"/>
      <c r="N1293" s="139"/>
      <c r="Y1293" s="140"/>
      <c r="AB1293" s="140"/>
      <c r="AE1293" s="140"/>
      <c r="AF1293" s="140"/>
    </row>
    <row r="1294" spans="1:32" s="138" customFormat="1" x14ac:dyDescent="0.25">
      <c r="A1294" s="137"/>
      <c r="C1294" s="137"/>
      <c r="K1294" s="137"/>
      <c r="N1294" s="139"/>
      <c r="Y1294" s="140"/>
      <c r="AB1294" s="140"/>
      <c r="AE1294" s="140"/>
      <c r="AF1294" s="140"/>
    </row>
    <row r="1295" spans="1:32" s="138" customFormat="1" x14ac:dyDescent="0.25">
      <c r="A1295" s="137"/>
      <c r="C1295" s="137"/>
      <c r="K1295" s="137"/>
      <c r="N1295" s="139"/>
      <c r="Y1295" s="140"/>
      <c r="AB1295" s="140"/>
      <c r="AE1295" s="140"/>
      <c r="AF1295" s="140"/>
    </row>
    <row r="1296" spans="1:32" s="138" customFormat="1" x14ac:dyDescent="0.25">
      <c r="A1296" s="137"/>
      <c r="C1296" s="137"/>
      <c r="K1296" s="137"/>
      <c r="N1296" s="139"/>
      <c r="Y1296" s="140"/>
      <c r="AB1296" s="140"/>
      <c r="AE1296" s="140"/>
      <c r="AF1296" s="140"/>
    </row>
    <row r="1297" spans="1:32" s="138" customFormat="1" x14ac:dyDescent="0.25">
      <c r="A1297" s="137"/>
      <c r="C1297" s="137"/>
      <c r="K1297" s="137"/>
      <c r="N1297" s="139"/>
      <c r="Y1297" s="140"/>
      <c r="AB1297" s="140"/>
      <c r="AE1297" s="140"/>
      <c r="AF1297" s="140"/>
    </row>
    <row r="1298" spans="1:32" s="138" customFormat="1" x14ac:dyDescent="0.25">
      <c r="A1298" s="137"/>
      <c r="C1298" s="137"/>
      <c r="K1298" s="137"/>
      <c r="N1298" s="139"/>
      <c r="Y1298" s="140"/>
      <c r="AB1298" s="140"/>
      <c r="AE1298" s="140"/>
      <c r="AF1298" s="140"/>
    </row>
    <row r="1299" spans="1:32" s="138" customFormat="1" x14ac:dyDescent="0.25">
      <c r="A1299" s="137"/>
      <c r="C1299" s="137"/>
      <c r="K1299" s="137"/>
      <c r="N1299" s="139"/>
      <c r="Y1299" s="140"/>
      <c r="AB1299" s="140"/>
      <c r="AE1299" s="140"/>
      <c r="AF1299" s="140"/>
    </row>
    <row r="1300" spans="1:32" s="138" customFormat="1" x14ac:dyDescent="0.25">
      <c r="A1300" s="137"/>
      <c r="C1300" s="137"/>
      <c r="K1300" s="137"/>
      <c r="N1300" s="139"/>
      <c r="Y1300" s="140"/>
      <c r="AB1300" s="140"/>
      <c r="AE1300" s="140"/>
      <c r="AF1300" s="140"/>
    </row>
    <row r="1301" spans="1:32" s="138" customFormat="1" x14ac:dyDescent="0.25">
      <c r="A1301" s="137"/>
      <c r="C1301" s="137"/>
      <c r="K1301" s="137"/>
      <c r="N1301" s="139"/>
      <c r="Y1301" s="140"/>
      <c r="AB1301" s="140"/>
      <c r="AE1301" s="140"/>
      <c r="AF1301" s="140"/>
    </row>
    <row r="1302" spans="1:32" s="138" customFormat="1" x14ac:dyDescent="0.25">
      <c r="A1302" s="137"/>
      <c r="C1302" s="137"/>
      <c r="K1302" s="137"/>
      <c r="N1302" s="139"/>
      <c r="Y1302" s="140"/>
      <c r="AB1302" s="140"/>
      <c r="AE1302" s="140"/>
      <c r="AF1302" s="140"/>
    </row>
    <row r="1303" spans="1:32" s="138" customFormat="1" x14ac:dyDescent="0.25">
      <c r="A1303" s="137"/>
      <c r="C1303" s="137"/>
      <c r="K1303" s="137"/>
      <c r="N1303" s="139"/>
      <c r="Y1303" s="140"/>
      <c r="AB1303" s="140"/>
      <c r="AE1303" s="140"/>
      <c r="AF1303" s="140"/>
    </row>
    <row r="1304" spans="1:32" s="138" customFormat="1" x14ac:dyDescent="0.25">
      <c r="A1304" s="137"/>
      <c r="C1304" s="137"/>
      <c r="K1304" s="137"/>
      <c r="N1304" s="139"/>
      <c r="Y1304" s="140"/>
      <c r="AB1304" s="140"/>
      <c r="AE1304" s="140"/>
      <c r="AF1304" s="140"/>
    </row>
    <row r="1305" spans="1:32" s="138" customFormat="1" x14ac:dyDescent="0.25">
      <c r="A1305" s="137"/>
      <c r="C1305" s="137"/>
      <c r="K1305" s="137"/>
      <c r="N1305" s="139"/>
      <c r="Y1305" s="140"/>
      <c r="AB1305" s="140"/>
      <c r="AE1305" s="140"/>
      <c r="AF1305" s="140"/>
    </row>
    <row r="1306" spans="1:32" s="138" customFormat="1" x14ac:dyDescent="0.25">
      <c r="A1306" s="137"/>
      <c r="C1306" s="137"/>
      <c r="K1306" s="137"/>
      <c r="N1306" s="139"/>
      <c r="Y1306" s="140"/>
      <c r="AB1306" s="140"/>
      <c r="AE1306" s="140"/>
      <c r="AF1306" s="140"/>
    </row>
    <row r="1307" spans="1:32" s="138" customFormat="1" x14ac:dyDescent="0.25">
      <c r="A1307" s="137"/>
      <c r="C1307" s="137"/>
      <c r="K1307" s="137"/>
      <c r="N1307" s="139"/>
      <c r="Y1307" s="140"/>
      <c r="AB1307" s="140"/>
      <c r="AE1307" s="140"/>
      <c r="AF1307" s="140"/>
    </row>
    <row r="1308" spans="1:32" s="138" customFormat="1" x14ac:dyDescent="0.25">
      <c r="A1308" s="137"/>
      <c r="C1308" s="137"/>
      <c r="K1308" s="137"/>
      <c r="N1308" s="139"/>
      <c r="Y1308" s="140"/>
      <c r="AB1308" s="140"/>
      <c r="AE1308" s="140"/>
      <c r="AF1308" s="140"/>
    </row>
    <row r="1309" spans="1:32" s="138" customFormat="1" x14ac:dyDescent="0.25">
      <c r="A1309" s="137"/>
      <c r="C1309" s="137"/>
      <c r="K1309" s="137"/>
      <c r="N1309" s="139"/>
      <c r="Y1309" s="140"/>
      <c r="AB1309" s="140"/>
      <c r="AE1309" s="140"/>
      <c r="AF1309" s="140"/>
    </row>
    <row r="1310" spans="1:32" s="138" customFormat="1" x14ac:dyDescent="0.25">
      <c r="A1310" s="137"/>
      <c r="C1310" s="137"/>
      <c r="K1310" s="137"/>
      <c r="N1310" s="139"/>
      <c r="Y1310" s="140"/>
      <c r="AB1310" s="140"/>
      <c r="AE1310" s="140"/>
      <c r="AF1310" s="140"/>
    </row>
    <row r="1311" spans="1:32" s="138" customFormat="1" x14ac:dyDescent="0.25">
      <c r="A1311" s="137"/>
      <c r="C1311" s="137"/>
      <c r="K1311" s="137"/>
      <c r="N1311" s="139"/>
      <c r="Y1311" s="140"/>
      <c r="AB1311" s="140"/>
      <c r="AE1311" s="140"/>
      <c r="AF1311" s="140"/>
    </row>
    <row r="1312" spans="1:32" s="138" customFormat="1" x14ac:dyDescent="0.25">
      <c r="A1312" s="137"/>
      <c r="C1312" s="137"/>
      <c r="K1312" s="137"/>
      <c r="N1312" s="139"/>
      <c r="Y1312" s="140"/>
      <c r="AB1312" s="140"/>
      <c r="AE1312" s="140"/>
      <c r="AF1312" s="140"/>
    </row>
    <row r="1313" spans="1:32" s="138" customFormat="1" x14ac:dyDescent="0.25">
      <c r="A1313" s="137"/>
      <c r="C1313" s="137"/>
      <c r="K1313" s="137"/>
      <c r="N1313" s="139"/>
      <c r="Y1313" s="140"/>
      <c r="AB1313" s="140"/>
      <c r="AE1313" s="140"/>
      <c r="AF1313" s="140"/>
    </row>
    <row r="1314" spans="1:32" s="138" customFormat="1" x14ac:dyDescent="0.25">
      <c r="A1314" s="137"/>
      <c r="C1314" s="137"/>
      <c r="K1314" s="137"/>
      <c r="N1314" s="139"/>
      <c r="Y1314" s="140"/>
      <c r="AB1314" s="140"/>
      <c r="AE1314" s="140"/>
      <c r="AF1314" s="140"/>
    </row>
    <row r="1315" spans="1:32" s="138" customFormat="1" x14ac:dyDescent="0.25">
      <c r="A1315" s="137"/>
      <c r="C1315" s="137"/>
      <c r="K1315" s="137"/>
      <c r="N1315" s="139"/>
      <c r="Y1315" s="140"/>
      <c r="AB1315" s="140"/>
      <c r="AE1315" s="140"/>
      <c r="AF1315" s="140"/>
    </row>
    <row r="1316" spans="1:32" s="138" customFormat="1" x14ac:dyDescent="0.25">
      <c r="A1316" s="137"/>
      <c r="C1316" s="137"/>
      <c r="K1316" s="137"/>
      <c r="N1316" s="139"/>
      <c r="Y1316" s="140"/>
      <c r="AB1316" s="140"/>
      <c r="AE1316" s="140"/>
      <c r="AF1316" s="140"/>
    </row>
    <row r="1317" spans="1:32" s="138" customFormat="1" x14ac:dyDescent="0.25">
      <c r="A1317" s="137"/>
      <c r="C1317" s="137"/>
      <c r="K1317" s="137"/>
      <c r="N1317" s="139"/>
      <c r="Y1317" s="140"/>
      <c r="AB1317" s="140"/>
      <c r="AE1317" s="140"/>
      <c r="AF1317" s="140"/>
    </row>
    <row r="1318" spans="1:32" s="138" customFormat="1" x14ac:dyDescent="0.25">
      <c r="A1318" s="137"/>
      <c r="C1318" s="137"/>
      <c r="K1318" s="137"/>
      <c r="N1318" s="139"/>
      <c r="Y1318" s="140"/>
      <c r="AB1318" s="140"/>
      <c r="AE1318" s="140"/>
      <c r="AF1318" s="140"/>
    </row>
    <row r="1319" spans="1:32" s="138" customFormat="1" x14ac:dyDescent="0.25">
      <c r="A1319" s="137"/>
      <c r="C1319" s="137"/>
      <c r="K1319" s="137"/>
      <c r="N1319" s="139"/>
      <c r="Y1319" s="140"/>
      <c r="AB1319" s="140"/>
      <c r="AE1319" s="140"/>
      <c r="AF1319" s="140"/>
    </row>
    <row r="1320" spans="1:32" s="138" customFormat="1" x14ac:dyDescent="0.25">
      <c r="A1320" s="137"/>
      <c r="C1320" s="137"/>
      <c r="K1320" s="137"/>
      <c r="N1320" s="139"/>
      <c r="Y1320" s="140"/>
      <c r="AB1320" s="140"/>
      <c r="AE1320" s="140"/>
      <c r="AF1320" s="140"/>
    </row>
    <row r="1321" spans="1:32" s="138" customFormat="1" x14ac:dyDescent="0.25">
      <c r="A1321" s="137"/>
      <c r="C1321" s="137"/>
      <c r="K1321" s="137"/>
      <c r="N1321" s="139"/>
      <c r="Y1321" s="140"/>
      <c r="AB1321" s="140"/>
      <c r="AE1321" s="140"/>
      <c r="AF1321" s="140"/>
    </row>
    <row r="1322" spans="1:32" s="138" customFormat="1" x14ac:dyDescent="0.25">
      <c r="A1322" s="137"/>
      <c r="C1322" s="137"/>
      <c r="K1322" s="137"/>
      <c r="N1322" s="139"/>
      <c r="Y1322" s="140"/>
      <c r="AB1322" s="140"/>
      <c r="AE1322" s="140"/>
      <c r="AF1322" s="140"/>
    </row>
    <row r="1323" spans="1:32" s="138" customFormat="1" x14ac:dyDescent="0.25">
      <c r="A1323" s="137"/>
      <c r="C1323" s="137"/>
      <c r="K1323" s="137"/>
      <c r="N1323" s="139"/>
      <c r="Y1323" s="140"/>
      <c r="AB1323" s="140"/>
      <c r="AE1323" s="140"/>
      <c r="AF1323" s="140"/>
    </row>
    <row r="1324" spans="1:32" s="138" customFormat="1" x14ac:dyDescent="0.25">
      <c r="A1324" s="137"/>
      <c r="C1324" s="137"/>
      <c r="K1324" s="137"/>
      <c r="N1324" s="139"/>
      <c r="Y1324" s="140"/>
      <c r="AB1324" s="140"/>
      <c r="AE1324" s="140"/>
      <c r="AF1324" s="140"/>
    </row>
    <row r="1325" spans="1:32" s="138" customFormat="1" x14ac:dyDescent="0.25">
      <c r="A1325" s="137"/>
      <c r="C1325" s="137"/>
      <c r="K1325" s="137"/>
      <c r="N1325" s="139"/>
      <c r="Y1325" s="140"/>
      <c r="AB1325" s="140"/>
      <c r="AE1325" s="140"/>
      <c r="AF1325" s="140"/>
    </row>
    <row r="1326" spans="1:32" s="138" customFormat="1" x14ac:dyDescent="0.25">
      <c r="A1326" s="137"/>
      <c r="C1326" s="137"/>
      <c r="K1326" s="137"/>
      <c r="N1326" s="139"/>
      <c r="Y1326" s="140"/>
      <c r="AB1326" s="140"/>
      <c r="AE1326" s="140"/>
      <c r="AF1326" s="140"/>
    </row>
    <row r="1327" spans="1:32" s="138" customFormat="1" x14ac:dyDescent="0.25">
      <c r="A1327" s="137"/>
      <c r="C1327" s="137"/>
      <c r="K1327" s="137"/>
      <c r="N1327" s="139"/>
      <c r="Y1327" s="140"/>
      <c r="AB1327" s="140"/>
      <c r="AE1327" s="140"/>
      <c r="AF1327" s="140"/>
    </row>
    <row r="1328" spans="1:32" s="138" customFormat="1" x14ac:dyDescent="0.25">
      <c r="A1328" s="137"/>
      <c r="C1328" s="137"/>
      <c r="K1328" s="137"/>
      <c r="N1328" s="139"/>
      <c r="Y1328" s="140"/>
      <c r="AB1328" s="140"/>
      <c r="AE1328" s="140"/>
      <c r="AF1328" s="140"/>
    </row>
    <row r="1329" spans="1:32" s="138" customFormat="1" x14ac:dyDescent="0.25">
      <c r="A1329" s="137"/>
      <c r="C1329" s="137"/>
      <c r="K1329" s="137"/>
      <c r="N1329" s="139"/>
      <c r="Y1329" s="140"/>
      <c r="AB1329" s="140"/>
      <c r="AE1329" s="140"/>
      <c r="AF1329" s="140"/>
    </row>
    <row r="1330" spans="1:32" s="138" customFormat="1" x14ac:dyDescent="0.25">
      <c r="A1330" s="137"/>
      <c r="C1330" s="137"/>
      <c r="K1330" s="137"/>
      <c r="N1330" s="139"/>
      <c r="Y1330" s="140"/>
      <c r="AB1330" s="140"/>
      <c r="AE1330" s="140"/>
      <c r="AF1330" s="140"/>
    </row>
    <row r="1331" spans="1:32" s="138" customFormat="1" x14ac:dyDescent="0.25">
      <c r="A1331" s="137"/>
      <c r="C1331" s="137"/>
      <c r="K1331" s="137"/>
      <c r="N1331" s="139"/>
      <c r="Y1331" s="140"/>
      <c r="AB1331" s="140"/>
      <c r="AE1331" s="140"/>
      <c r="AF1331" s="140"/>
    </row>
    <row r="1332" spans="1:32" s="138" customFormat="1" x14ac:dyDescent="0.25">
      <c r="A1332" s="137"/>
      <c r="C1332" s="137"/>
      <c r="K1332" s="137"/>
      <c r="N1332" s="139"/>
      <c r="Y1332" s="140"/>
      <c r="AB1332" s="140"/>
      <c r="AE1332" s="140"/>
      <c r="AF1332" s="140"/>
    </row>
    <row r="1333" spans="1:32" s="138" customFormat="1" x14ac:dyDescent="0.25">
      <c r="A1333" s="137"/>
      <c r="C1333" s="137"/>
      <c r="K1333" s="137"/>
      <c r="N1333" s="139"/>
      <c r="Y1333" s="140"/>
      <c r="AB1333" s="140"/>
      <c r="AE1333" s="140"/>
      <c r="AF1333" s="140"/>
    </row>
    <row r="1334" spans="1:32" s="138" customFormat="1" x14ac:dyDescent="0.25">
      <c r="A1334" s="137"/>
      <c r="C1334" s="137"/>
      <c r="K1334" s="137"/>
      <c r="N1334" s="139"/>
      <c r="Y1334" s="140"/>
      <c r="AB1334" s="140"/>
      <c r="AE1334" s="140"/>
      <c r="AF1334" s="140"/>
    </row>
    <row r="1335" spans="1:32" s="138" customFormat="1" x14ac:dyDescent="0.25">
      <c r="A1335" s="137"/>
      <c r="C1335" s="137"/>
      <c r="K1335" s="137"/>
      <c r="N1335" s="139"/>
      <c r="Y1335" s="140"/>
      <c r="AB1335" s="140"/>
      <c r="AE1335" s="140"/>
      <c r="AF1335" s="140"/>
    </row>
    <row r="1336" spans="1:32" s="138" customFormat="1" x14ac:dyDescent="0.25">
      <c r="A1336" s="137"/>
      <c r="C1336" s="137"/>
      <c r="K1336" s="137"/>
      <c r="N1336" s="139"/>
      <c r="Y1336" s="140"/>
      <c r="AB1336" s="140"/>
      <c r="AE1336" s="140"/>
      <c r="AF1336" s="140"/>
    </row>
    <row r="1337" spans="1:32" s="138" customFormat="1" x14ac:dyDescent="0.25">
      <c r="A1337" s="137"/>
      <c r="C1337" s="137"/>
      <c r="K1337" s="137"/>
      <c r="N1337" s="139"/>
      <c r="Y1337" s="140"/>
      <c r="AB1337" s="140"/>
      <c r="AE1337" s="140"/>
      <c r="AF1337" s="140"/>
    </row>
    <row r="1338" spans="1:32" s="138" customFormat="1" x14ac:dyDescent="0.25">
      <c r="A1338" s="137"/>
      <c r="C1338" s="137"/>
      <c r="K1338" s="137"/>
      <c r="N1338" s="139"/>
      <c r="Y1338" s="140"/>
      <c r="AB1338" s="140"/>
      <c r="AE1338" s="140"/>
      <c r="AF1338" s="140"/>
    </row>
    <row r="1339" spans="1:32" s="138" customFormat="1" x14ac:dyDescent="0.25">
      <c r="A1339" s="137"/>
      <c r="C1339" s="137"/>
      <c r="K1339" s="137"/>
      <c r="N1339" s="139"/>
      <c r="Y1339" s="140"/>
      <c r="AB1339" s="140"/>
      <c r="AE1339" s="140"/>
      <c r="AF1339" s="140"/>
    </row>
    <row r="1340" spans="1:32" s="138" customFormat="1" x14ac:dyDescent="0.25">
      <c r="A1340" s="137"/>
      <c r="C1340" s="137"/>
      <c r="K1340" s="137"/>
      <c r="N1340" s="139"/>
      <c r="Y1340" s="140"/>
      <c r="AB1340" s="140"/>
      <c r="AE1340" s="140"/>
      <c r="AF1340" s="140"/>
    </row>
    <row r="1341" spans="1:32" s="138" customFormat="1" x14ac:dyDescent="0.25">
      <c r="A1341" s="137"/>
      <c r="C1341" s="137"/>
      <c r="K1341" s="137"/>
      <c r="N1341" s="139"/>
      <c r="Y1341" s="140"/>
      <c r="AB1341" s="140"/>
      <c r="AE1341" s="140"/>
      <c r="AF1341" s="140"/>
    </row>
    <row r="1342" spans="1:32" s="138" customFormat="1" x14ac:dyDescent="0.25">
      <c r="A1342" s="137"/>
      <c r="C1342" s="137"/>
      <c r="K1342" s="137"/>
      <c r="N1342" s="139"/>
      <c r="Y1342" s="140"/>
      <c r="AB1342" s="140"/>
      <c r="AE1342" s="140"/>
      <c r="AF1342" s="140"/>
    </row>
    <row r="1343" spans="1:32" s="138" customFormat="1" x14ac:dyDescent="0.25">
      <c r="A1343" s="137"/>
      <c r="C1343" s="137"/>
      <c r="K1343" s="137"/>
      <c r="N1343" s="139"/>
      <c r="Y1343" s="140"/>
      <c r="AB1343" s="140"/>
      <c r="AE1343" s="140"/>
      <c r="AF1343" s="140"/>
    </row>
    <row r="1344" spans="1:32" s="138" customFormat="1" x14ac:dyDescent="0.25">
      <c r="A1344" s="137"/>
      <c r="C1344" s="137"/>
      <c r="K1344" s="137"/>
      <c r="N1344" s="139"/>
      <c r="Y1344" s="140"/>
      <c r="AB1344" s="140"/>
      <c r="AE1344" s="140"/>
      <c r="AF1344" s="140"/>
    </row>
    <row r="1345" spans="1:32" s="138" customFormat="1" x14ac:dyDescent="0.25">
      <c r="A1345" s="137"/>
      <c r="C1345" s="137"/>
      <c r="K1345" s="137"/>
      <c r="N1345" s="139"/>
      <c r="Y1345" s="140"/>
      <c r="AB1345" s="140"/>
      <c r="AE1345" s="140"/>
      <c r="AF1345" s="140"/>
    </row>
    <row r="1346" spans="1:32" s="138" customFormat="1" x14ac:dyDescent="0.25">
      <c r="A1346" s="137"/>
      <c r="C1346" s="137"/>
      <c r="K1346" s="137"/>
      <c r="N1346" s="139"/>
      <c r="Y1346" s="140"/>
      <c r="AB1346" s="140"/>
      <c r="AE1346" s="140"/>
      <c r="AF1346" s="140"/>
    </row>
    <row r="1347" spans="1:32" s="138" customFormat="1" x14ac:dyDescent="0.25">
      <c r="A1347" s="137"/>
      <c r="C1347" s="137"/>
      <c r="K1347" s="137"/>
      <c r="N1347" s="139"/>
      <c r="Y1347" s="140"/>
      <c r="AB1347" s="140"/>
      <c r="AE1347" s="140"/>
      <c r="AF1347" s="140"/>
    </row>
    <row r="1348" spans="1:32" s="138" customFormat="1" x14ac:dyDescent="0.25">
      <c r="A1348" s="137"/>
      <c r="C1348" s="137"/>
      <c r="K1348" s="137"/>
      <c r="N1348" s="139"/>
      <c r="Y1348" s="140"/>
      <c r="AB1348" s="140"/>
      <c r="AE1348" s="140"/>
      <c r="AF1348" s="140"/>
    </row>
    <row r="1349" spans="1:32" s="138" customFormat="1" x14ac:dyDescent="0.25">
      <c r="A1349" s="137"/>
      <c r="C1349" s="137"/>
      <c r="K1349" s="137"/>
      <c r="N1349" s="139"/>
      <c r="Y1349" s="140"/>
      <c r="AB1349" s="140"/>
      <c r="AE1349" s="140"/>
      <c r="AF1349" s="140"/>
    </row>
    <row r="1350" spans="1:32" s="138" customFormat="1" x14ac:dyDescent="0.25">
      <c r="A1350" s="137"/>
      <c r="C1350" s="137"/>
      <c r="K1350" s="137"/>
      <c r="N1350" s="139"/>
      <c r="Y1350" s="140"/>
      <c r="AB1350" s="140"/>
      <c r="AE1350" s="140"/>
      <c r="AF1350" s="140"/>
    </row>
    <row r="1351" spans="1:32" s="138" customFormat="1" x14ac:dyDescent="0.25">
      <c r="A1351" s="137"/>
      <c r="C1351" s="137"/>
      <c r="K1351" s="137"/>
      <c r="N1351" s="139"/>
      <c r="Y1351" s="140"/>
      <c r="AB1351" s="140"/>
      <c r="AE1351" s="140"/>
      <c r="AF1351" s="140"/>
    </row>
    <row r="1352" spans="1:32" s="138" customFormat="1" x14ac:dyDescent="0.25">
      <c r="A1352" s="137"/>
      <c r="C1352" s="137"/>
      <c r="K1352" s="137"/>
      <c r="N1352" s="139"/>
      <c r="Y1352" s="140"/>
      <c r="AB1352" s="140"/>
      <c r="AE1352" s="140"/>
      <c r="AF1352" s="140"/>
    </row>
    <row r="1353" spans="1:32" s="138" customFormat="1" x14ac:dyDescent="0.25">
      <c r="A1353" s="137"/>
      <c r="C1353" s="137"/>
      <c r="K1353" s="137"/>
      <c r="N1353" s="139"/>
      <c r="Y1353" s="140"/>
      <c r="AB1353" s="140"/>
      <c r="AE1353" s="140"/>
      <c r="AF1353" s="140"/>
    </row>
    <row r="1354" spans="1:32" s="138" customFormat="1" x14ac:dyDescent="0.25">
      <c r="A1354" s="137"/>
      <c r="C1354" s="137"/>
      <c r="K1354" s="137"/>
      <c r="N1354" s="139"/>
      <c r="Y1354" s="140"/>
      <c r="AB1354" s="140"/>
      <c r="AE1354" s="140"/>
      <c r="AF1354" s="140"/>
    </row>
    <row r="1355" spans="1:32" s="138" customFormat="1" x14ac:dyDescent="0.25">
      <c r="A1355" s="137"/>
      <c r="C1355" s="137"/>
      <c r="K1355" s="137"/>
      <c r="N1355" s="139"/>
      <c r="Y1355" s="140"/>
      <c r="AB1355" s="140"/>
      <c r="AE1355" s="140"/>
      <c r="AF1355" s="140"/>
    </row>
    <row r="1356" spans="1:32" s="138" customFormat="1" x14ac:dyDescent="0.25">
      <c r="A1356" s="137"/>
      <c r="C1356" s="137"/>
      <c r="K1356" s="137"/>
      <c r="N1356" s="139"/>
      <c r="Y1356" s="140"/>
      <c r="AB1356" s="140"/>
      <c r="AE1356" s="140"/>
      <c r="AF1356" s="140"/>
    </row>
    <row r="1357" spans="1:32" s="138" customFormat="1" x14ac:dyDescent="0.25">
      <c r="A1357" s="137"/>
      <c r="C1357" s="137"/>
      <c r="K1357" s="137"/>
      <c r="N1357" s="139"/>
      <c r="Y1357" s="140"/>
      <c r="AB1357" s="140"/>
      <c r="AE1357" s="140"/>
      <c r="AF1357" s="140"/>
    </row>
    <row r="1358" spans="1:32" s="138" customFormat="1" x14ac:dyDescent="0.25">
      <c r="A1358" s="137"/>
      <c r="C1358" s="137"/>
      <c r="K1358" s="137"/>
      <c r="N1358" s="139"/>
      <c r="Y1358" s="140"/>
      <c r="AB1358" s="140"/>
      <c r="AE1358" s="140"/>
      <c r="AF1358" s="140"/>
    </row>
    <row r="1359" spans="1:32" s="138" customFormat="1" x14ac:dyDescent="0.25">
      <c r="A1359" s="137"/>
      <c r="C1359" s="137"/>
      <c r="K1359" s="137"/>
      <c r="N1359" s="139"/>
      <c r="Y1359" s="140"/>
      <c r="AB1359" s="140"/>
      <c r="AE1359" s="140"/>
      <c r="AF1359" s="140"/>
    </row>
    <row r="1360" spans="1:32" s="138" customFormat="1" x14ac:dyDescent="0.25">
      <c r="A1360" s="137"/>
      <c r="C1360" s="137"/>
      <c r="K1360" s="137"/>
      <c r="N1360" s="139"/>
      <c r="Y1360" s="140"/>
      <c r="AB1360" s="140"/>
      <c r="AE1360" s="140"/>
      <c r="AF1360" s="140"/>
    </row>
    <row r="1361" spans="1:32" s="138" customFormat="1" x14ac:dyDescent="0.25">
      <c r="A1361" s="137"/>
      <c r="C1361" s="137"/>
      <c r="K1361" s="137"/>
      <c r="N1361" s="139"/>
      <c r="Y1361" s="140"/>
      <c r="AB1361" s="140"/>
      <c r="AE1361" s="140"/>
      <c r="AF1361" s="140"/>
    </row>
    <row r="1362" spans="1:32" s="138" customFormat="1" x14ac:dyDescent="0.25">
      <c r="A1362" s="137"/>
      <c r="C1362" s="137"/>
      <c r="K1362" s="137"/>
      <c r="N1362" s="139"/>
      <c r="Y1362" s="140"/>
      <c r="AB1362" s="140"/>
      <c r="AE1362" s="140"/>
      <c r="AF1362" s="140"/>
    </row>
    <row r="1363" spans="1:32" s="138" customFormat="1" x14ac:dyDescent="0.25">
      <c r="A1363" s="137"/>
      <c r="C1363" s="137"/>
      <c r="K1363" s="137"/>
      <c r="N1363" s="139"/>
      <c r="Y1363" s="140"/>
      <c r="AB1363" s="140"/>
      <c r="AE1363" s="140"/>
      <c r="AF1363" s="140"/>
    </row>
    <row r="1364" spans="1:32" s="138" customFormat="1" x14ac:dyDescent="0.25">
      <c r="A1364" s="137"/>
      <c r="C1364" s="137"/>
      <c r="K1364" s="137"/>
      <c r="N1364" s="139"/>
      <c r="Y1364" s="140"/>
      <c r="AB1364" s="140"/>
      <c r="AE1364" s="140"/>
      <c r="AF1364" s="140"/>
    </row>
    <row r="1365" spans="1:32" s="138" customFormat="1" x14ac:dyDescent="0.25">
      <c r="A1365" s="137"/>
      <c r="C1365" s="137"/>
      <c r="K1365" s="137"/>
      <c r="N1365" s="139"/>
      <c r="Y1365" s="140"/>
      <c r="AB1365" s="140"/>
      <c r="AE1365" s="140"/>
      <c r="AF1365" s="140"/>
    </row>
    <row r="1366" spans="1:32" s="138" customFormat="1" x14ac:dyDescent="0.25">
      <c r="A1366" s="137"/>
      <c r="C1366" s="137"/>
      <c r="K1366" s="137"/>
      <c r="N1366" s="139"/>
      <c r="Y1366" s="140"/>
      <c r="AB1366" s="140"/>
      <c r="AE1366" s="140"/>
      <c r="AF1366" s="140"/>
    </row>
    <row r="1367" spans="1:32" s="138" customFormat="1" x14ac:dyDescent="0.25">
      <c r="A1367" s="137"/>
      <c r="C1367" s="137"/>
      <c r="K1367" s="137"/>
      <c r="N1367" s="139"/>
      <c r="Y1367" s="140"/>
      <c r="AB1367" s="140"/>
      <c r="AE1367" s="140"/>
      <c r="AF1367" s="140"/>
    </row>
    <row r="1368" spans="1:32" s="138" customFormat="1" x14ac:dyDescent="0.25">
      <c r="A1368" s="137"/>
      <c r="C1368" s="137"/>
      <c r="K1368" s="137"/>
      <c r="N1368" s="139"/>
      <c r="Y1368" s="140"/>
      <c r="AB1368" s="140"/>
      <c r="AE1368" s="140"/>
      <c r="AF1368" s="140"/>
    </row>
    <row r="1369" spans="1:32" s="138" customFormat="1" x14ac:dyDescent="0.25">
      <c r="A1369" s="137"/>
      <c r="C1369" s="137"/>
      <c r="K1369" s="137"/>
      <c r="N1369" s="139"/>
      <c r="Y1369" s="140"/>
      <c r="AB1369" s="140"/>
      <c r="AE1369" s="140"/>
      <c r="AF1369" s="140"/>
    </row>
    <row r="1370" spans="1:32" s="138" customFormat="1" x14ac:dyDescent="0.25">
      <c r="A1370" s="137"/>
      <c r="C1370" s="137"/>
      <c r="K1370" s="137"/>
      <c r="N1370" s="139"/>
      <c r="Y1370" s="140"/>
      <c r="AB1370" s="140"/>
      <c r="AE1370" s="140"/>
      <c r="AF1370" s="140"/>
    </row>
    <row r="1371" spans="1:32" s="138" customFormat="1" x14ac:dyDescent="0.25">
      <c r="A1371" s="137"/>
      <c r="C1371" s="137"/>
      <c r="K1371" s="137"/>
      <c r="N1371" s="139"/>
      <c r="Y1371" s="140"/>
      <c r="AB1371" s="140"/>
      <c r="AE1371" s="140"/>
      <c r="AF1371" s="140"/>
    </row>
    <row r="1372" spans="1:32" s="138" customFormat="1" x14ac:dyDescent="0.25">
      <c r="A1372" s="137"/>
      <c r="C1372" s="137"/>
      <c r="K1372" s="137"/>
      <c r="N1372" s="139"/>
      <c r="Y1372" s="140"/>
      <c r="AB1372" s="140"/>
      <c r="AE1372" s="140"/>
      <c r="AF1372" s="140"/>
    </row>
    <row r="1373" spans="1:32" s="138" customFormat="1" x14ac:dyDescent="0.25">
      <c r="A1373" s="137"/>
      <c r="C1373" s="137"/>
      <c r="K1373" s="137"/>
      <c r="N1373" s="139"/>
      <c r="Y1373" s="140"/>
      <c r="AB1373" s="140"/>
      <c r="AE1373" s="140"/>
      <c r="AF1373" s="140"/>
    </row>
    <row r="1374" spans="1:32" s="138" customFormat="1" x14ac:dyDescent="0.25">
      <c r="A1374" s="137"/>
      <c r="C1374" s="137"/>
      <c r="K1374" s="137"/>
      <c r="N1374" s="139"/>
      <c r="Y1374" s="140"/>
      <c r="AB1374" s="140"/>
      <c r="AE1374" s="140"/>
      <c r="AF1374" s="140"/>
    </row>
    <row r="1375" spans="1:32" s="138" customFormat="1" x14ac:dyDescent="0.25">
      <c r="A1375" s="137"/>
      <c r="C1375" s="137"/>
      <c r="K1375" s="137"/>
      <c r="N1375" s="139"/>
      <c r="Y1375" s="140"/>
      <c r="AB1375" s="140"/>
      <c r="AE1375" s="140"/>
      <c r="AF1375" s="140"/>
    </row>
    <row r="1376" spans="1:32" s="138" customFormat="1" x14ac:dyDescent="0.25">
      <c r="A1376" s="137"/>
      <c r="C1376" s="137"/>
      <c r="K1376" s="137"/>
      <c r="N1376" s="139"/>
      <c r="Y1376" s="140"/>
      <c r="AB1376" s="140"/>
      <c r="AE1376" s="140"/>
      <c r="AF1376" s="140"/>
    </row>
    <row r="1377" spans="1:32" s="138" customFormat="1" x14ac:dyDescent="0.25">
      <c r="A1377" s="137"/>
      <c r="C1377" s="137"/>
      <c r="K1377" s="137"/>
      <c r="N1377" s="139"/>
      <c r="Y1377" s="140"/>
      <c r="AB1377" s="140"/>
      <c r="AE1377" s="140"/>
      <c r="AF1377" s="140"/>
    </row>
    <row r="1378" spans="1:32" s="138" customFormat="1" x14ac:dyDescent="0.25">
      <c r="A1378" s="137"/>
      <c r="C1378" s="137"/>
      <c r="K1378" s="137"/>
      <c r="N1378" s="139"/>
      <c r="Y1378" s="140"/>
      <c r="AB1378" s="140"/>
      <c r="AE1378" s="140"/>
      <c r="AF1378" s="140"/>
    </row>
    <row r="1379" spans="1:32" s="138" customFormat="1" x14ac:dyDescent="0.25">
      <c r="A1379" s="137"/>
      <c r="C1379" s="137"/>
      <c r="K1379" s="137"/>
      <c r="N1379" s="139"/>
      <c r="Y1379" s="140"/>
      <c r="AB1379" s="140"/>
      <c r="AE1379" s="140"/>
      <c r="AF1379" s="140"/>
    </row>
    <row r="1380" spans="1:32" s="138" customFormat="1" x14ac:dyDescent="0.25">
      <c r="A1380" s="137"/>
      <c r="C1380" s="137"/>
      <c r="K1380" s="137"/>
      <c r="N1380" s="139"/>
      <c r="Y1380" s="140"/>
      <c r="AB1380" s="140"/>
      <c r="AE1380" s="140"/>
      <c r="AF1380" s="140"/>
    </row>
    <row r="1381" spans="1:32" s="138" customFormat="1" x14ac:dyDescent="0.25">
      <c r="A1381" s="137"/>
      <c r="C1381" s="137"/>
      <c r="K1381" s="137"/>
      <c r="N1381" s="139"/>
      <c r="Y1381" s="140"/>
      <c r="AB1381" s="140"/>
      <c r="AE1381" s="140"/>
      <c r="AF1381" s="140"/>
    </row>
    <row r="1382" spans="1:32" s="138" customFormat="1" x14ac:dyDescent="0.25">
      <c r="A1382" s="137"/>
      <c r="C1382" s="137"/>
      <c r="K1382" s="137"/>
      <c r="N1382" s="139"/>
      <c r="Y1382" s="140"/>
      <c r="AB1382" s="140"/>
      <c r="AE1382" s="140"/>
      <c r="AF1382" s="140"/>
    </row>
    <row r="1383" spans="1:32" s="138" customFormat="1" x14ac:dyDescent="0.25">
      <c r="A1383" s="137"/>
      <c r="C1383" s="137"/>
      <c r="K1383" s="137"/>
      <c r="N1383" s="139"/>
      <c r="Y1383" s="140"/>
      <c r="AB1383" s="140"/>
      <c r="AE1383" s="140"/>
      <c r="AF1383" s="140"/>
    </row>
    <row r="1384" spans="1:32" s="138" customFormat="1" x14ac:dyDescent="0.25">
      <c r="A1384" s="137"/>
      <c r="C1384" s="137"/>
      <c r="K1384" s="137"/>
      <c r="N1384" s="139"/>
      <c r="Y1384" s="140"/>
      <c r="AB1384" s="140"/>
      <c r="AE1384" s="140"/>
      <c r="AF1384" s="140"/>
    </row>
    <row r="1385" spans="1:32" s="138" customFormat="1" x14ac:dyDescent="0.25">
      <c r="A1385" s="137"/>
      <c r="C1385" s="137"/>
      <c r="K1385" s="137"/>
      <c r="N1385" s="139"/>
      <c r="Y1385" s="140"/>
      <c r="AB1385" s="140"/>
      <c r="AE1385" s="140"/>
      <c r="AF1385" s="140"/>
    </row>
    <row r="1386" spans="1:32" s="138" customFormat="1" x14ac:dyDescent="0.25">
      <c r="A1386" s="137"/>
      <c r="C1386" s="137"/>
      <c r="K1386" s="137"/>
      <c r="N1386" s="139"/>
      <c r="Y1386" s="140"/>
      <c r="AB1386" s="140"/>
      <c r="AE1386" s="140"/>
      <c r="AF1386" s="140"/>
    </row>
    <row r="1387" spans="1:32" s="138" customFormat="1" x14ac:dyDescent="0.25">
      <c r="A1387" s="137"/>
      <c r="C1387" s="137"/>
      <c r="K1387" s="137"/>
      <c r="N1387" s="139"/>
      <c r="Y1387" s="140"/>
      <c r="AB1387" s="140"/>
      <c r="AE1387" s="140"/>
      <c r="AF1387" s="140"/>
    </row>
    <row r="1388" spans="1:32" s="138" customFormat="1" x14ac:dyDescent="0.25">
      <c r="A1388" s="137"/>
      <c r="C1388" s="137"/>
      <c r="K1388" s="137"/>
      <c r="N1388" s="139"/>
      <c r="Y1388" s="140"/>
      <c r="AB1388" s="140"/>
      <c r="AE1388" s="140"/>
      <c r="AF1388" s="140"/>
    </row>
    <row r="1389" spans="1:32" s="138" customFormat="1" x14ac:dyDescent="0.25">
      <c r="A1389" s="137"/>
      <c r="C1389" s="137"/>
      <c r="K1389" s="137"/>
      <c r="N1389" s="139"/>
      <c r="Y1389" s="140"/>
      <c r="AB1389" s="140"/>
      <c r="AE1389" s="140"/>
      <c r="AF1389" s="140"/>
    </row>
    <row r="1390" spans="1:32" s="138" customFormat="1" x14ac:dyDescent="0.25">
      <c r="A1390" s="137"/>
      <c r="C1390" s="137"/>
      <c r="K1390" s="137"/>
      <c r="N1390" s="139"/>
      <c r="Y1390" s="140"/>
      <c r="AB1390" s="140"/>
      <c r="AE1390" s="140"/>
      <c r="AF1390" s="140"/>
    </row>
    <row r="1391" spans="1:32" s="138" customFormat="1" x14ac:dyDescent="0.25">
      <c r="A1391" s="137"/>
      <c r="C1391" s="137"/>
      <c r="K1391" s="137"/>
      <c r="N1391" s="139"/>
      <c r="Y1391" s="140"/>
      <c r="AB1391" s="140"/>
      <c r="AE1391" s="140"/>
      <c r="AF1391" s="140"/>
    </row>
    <row r="1392" spans="1:32" s="138" customFormat="1" x14ac:dyDescent="0.25">
      <c r="A1392" s="137"/>
      <c r="C1392" s="137"/>
      <c r="K1392" s="137"/>
      <c r="N1392" s="139"/>
      <c r="Y1392" s="140"/>
      <c r="AB1392" s="140"/>
      <c r="AE1392" s="140"/>
      <c r="AF1392" s="140"/>
    </row>
    <row r="1393" spans="1:32" s="138" customFormat="1" x14ac:dyDescent="0.25">
      <c r="A1393" s="137"/>
      <c r="C1393" s="137"/>
      <c r="K1393" s="137"/>
      <c r="N1393" s="139"/>
      <c r="Y1393" s="140"/>
      <c r="AB1393" s="140"/>
      <c r="AE1393" s="140"/>
      <c r="AF1393" s="140"/>
    </row>
    <row r="1394" spans="1:32" s="138" customFormat="1" x14ac:dyDescent="0.25">
      <c r="A1394" s="137"/>
      <c r="C1394" s="137"/>
      <c r="K1394" s="137"/>
      <c r="N1394" s="139"/>
      <c r="Y1394" s="140"/>
      <c r="AB1394" s="140"/>
      <c r="AE1394" s="140"/>
      <c r="AF1394" s="140"/>
    </row>
    <row r="1395" spans="1:32" s="138" customFormat="1" x14ac:dyDescent="0.25">
      <c r="A1395" s="137"/>
      <c r="C1395" s="137"/>
      <c r="K1395" s="137"/>
      <c r="N1395" s="139"/>
      <c r="Y1395" s="140"/>
      <c r="AB1395" s="140"/>
      <c r="AE1395" s="140"/>
      <c r="AF1395" s="140"/>
    </row>
    <row r="1396" spans="1:32" s="138" customFormat="1" x14ac:dyDescent="0.25">
      <c r="A1396" s="137"/>
      <c r="C1396" s="137"/>
      <c r="K1396" s="137"/>
      <c r="N1396" s="139"/>
      <c r="Y1396" s="140"/>
      <c r="AB1396" s="140"/>
      <c r="AE1396" s="140"/>
      <c r="AF1396" s="140"/>
    </row>
    <row r="1397" spans="1:32" s="138" customFormat="1" x14ac:dyDescent="0.25">
      <c r="A1397" s="137"/>
      <c r="C1397" s="137"/>
      <c r="K1397" s="137"/>
      <c r="N1397" s="139"/>
      <c r="Y1397" s="140"/>
      <c r="AB1397" s="140"/>
      <c r="AE1397" s="140"/>
      <c r="AF1397" s="140"/>
    </row>
    <row r="1398" spans="1:32" s="138" customFormat="1" x14ac:dyDescent="0.25">
      <c r="A1398" s="137"/>
      <c r="C1398" s="137"/>
      <c r="K1398" s="137"/>
      <c r="N1398" s="139"/>
      <c r="Y1398" s="140"/>
      <c r="AB1398" s="140"/>
      <c r="AE1398" s="140"/>
      <c r="AF1398" s="140"/>
    </row>
    <row r="1399" spans="1:32" s="138" customFormat="1" x14ac:dyDescent="0.25">
      <c r="A1399" s="137"/>
      <c r="C1399" s="137"/>
      <c r="K1399" s="137"/>
      <c r="N1399" s="139"/>
      <c r="Y1399" s="140"/>
      <c r="AB1399" s="140"/>
      <c r="AE1399" s="140"/>
      <c r="AF1399" s="140"/>
    </row>
    <row r="1400" spans="1:32" s="138" customFormat="1" x14ac:dyDescent="0.25">
      <c r="A1400" s="137"/>
      <c r="C1400" s="137"/>
      <c r="K1400" s="137"/>
      <c r="N1400" s="139"/>
      <c r="Y1400" s="140"/>
      <c r="AB1400" s="140"/>
      <c r="AE1400" s="140"/>
      <c r="AF1400" s="140"/>
    </row>
    <row r="1401" spans="1:32" s="138" customFormat="1" x14ac:dyDescent="0.25">
      <c r="A1401" s="137"/>
      <c r="C1401" s="137"/>
      <c r="K1401" s="137"/>
      <c r="N1401" s="139"/>
      <c r="Y1401" s="140"/>
      <c r="AB1401" s="140"/>
      <c r="AE1401" s="140"/>
      <c r="AF1401" s="140"/>
    </row>
    <row r="1402" spans="1:32" s="138" customFormat="1" x14ac:dyDescent="0.25">
      <c r="A1402" s="137"/>
      <c r="C1402" s="137"/>
      <c r="K1402" s="137"/>
      <c r="N1402" s="139"/>
      <c r="Y1402" s="140"/>
      <c r="AB1402" s="140"/>
      <c r="AE1402" s="140"/>
      <c r="AF1402" s="140"/>
    </row>
    <row r="1403" spans="1:32" s="138" customFormat="1" x14ac:dyDescent="0.25">
      <c r="A1403" s="137"/>
      <c r="C1403" s="137"/>
      <c r="K1403" s="137"/>
      <c r="N1403" s="139"/>
      <c r="Y1403" s="140"/>
      <c r="AB1403" s="140"/>
      <c r="AE1403" s="140"/>
      <c r="AF1403" s="140"/>
    </row>
    <row r="1404" spans="1:32" s="138" customFormat="1" x14ac:dyDescent="0.25">
      <c r="A1404" s="137"/>
      <c r="C1404" s="137"/>
      <c r="K1404" s="137"/>
      <c r="N1404" s="139"/>
      <c r="Y1404" s="140"/>
      <c r="AB1404" s="140"/>
      <c r="AE1404" s="140"/>
      <c r="AF1404" s="140"/>
    </row>
    <row r="1405" spans="1:32" s="138" customFormat="1" x14ac:dyDescent="0.25">
      <c r="A1405" s="137"/>
      <c r="C1405" s="137"/>
      <c r="K1405" s="137"/>
      <c r="N1405" s="139"/>
      <c r="Y1405" s="140"/>
      <c r="AB1405" s="140"/>
      <c r="AE1405" s="140"/>
      <c r="AF1405" s="140"/>
    </row>
    <row r="1406" spans="1:32" s="138" customFormat="1" x14ac:dyDescent="0.25">
      <c r="A1406" s="137"/>
      <c r="C1406" s="137"/>
      <c r="K1406" s="137"/>
      <c r="N1406" s="139"/>
      <c r="Y1406" s="140"/>
      <c r="AB1406" s="140"/>
      <c r="AE1406" s="140"/>
      <c r="AF1406" s="140"/>
    </row>
    <row r="1407" spans="1:32" s="138" customFormat="1" x14ac:dyDescent="0.25">
      <c r="A1407" s="137"/>
      <c r="C1407" s="137"/>
      <c r="K1407" s="137"/>
      <c r="N1407" s="139"/>
      <c r="Y1407" s="140"/>
      <c r="AB1407" s="140"/>
      <c r="AE1407" s="140"/>
      <c r="AF1407" s="140"/>
    </row>
    <row r="1408" spans="1:32" s="138" customFormat="1" x14ac:dyDescent="0.25">
      <c r="A1408" s="137"/>
      <c r="C1408" s="137"/>
      <c r="K1408" s="137"/>
      <c r="N1408" s="139"/>
      <c r="Y1408" s="140"/>
      <c r="AB1408" s="140"/>
      <c r="AE1408" s="140"/>
      <c r="AF1408" s="140"/>
    </row>
    <row r="1409" spans="1:32" s="138" customFormat="1" x14ac:dyDescent="0.25">
      <c r="A1409" s="137"/>
      <c r="C1409" s="137"/>
      <c r="K1409" s="137"/>
      <c r="N1409" s="139"/>
      <c r="Y1409" s="140"/>
      <c r="AB1409" s="140"/>
      <c r="AE1409" s="140"/>
      <c r="AF1409" s="140"/>
    </row>
    <row r="1410" spans="1:32" s="138" customFormat="1" x14ac:dyDescent="0.25">
      <c r="A1410" s="137"/>
      <c r="C1410" s="137"/>
      <c r="K1410" s="137"/>
      <c r="N1410" s="139"/>
      <c r="Y1410" s="140"/>
      <c r="AB1410" s="140"/>
      <c r="AE1410" s="140"/>
      <c r="AF1410" s="140"/>
    </row>
    <row r="1411" spans="1:32" s="138" customFormat="1" x14ac:dyDescent="0.25">
      <c r="A1411" s="137"/>
      <c r="C1411" s="137"/>
      <c r="K1411" s="137"/>
      <c r="N1411" s="139"/>
      <c r="Y1411" s="140"/>
      <c r="AB1411" s="140"/>
      <c r="AE1411" s="140"/>
      <c r="AF1411" s="140"/>
    </row>
    <row r="1412" spans="1:32" s="138" customFormat="1" x14ac:dyDescent="0.25">
      <c r="A1412" s="137"/>
      <c r="C1412" s="137"/>
      <c r="K1412" s="137"/>
      <c r="N1412" s="139"/>
      <c r="Y1412" s="140"/>
      <c r="AB1412" s="140"/>
      <c r="AE1412" s="140"/>
      <c r="AF1412" s="140"/>
    </row>
    <row r="1413" spans="1:32" s="138" customFormat="1" x14ac:dyDescent="0.25">
      <c r="A1413" s="137"/>
      <c r="C1413" s="137"/>
      <c r="K1413" s="137"/>
      <c r="N1413" s="139"/>
      <c r="Y1413" s="140"/>
      <c r="AB1413" s="140"/>
      <c r="AE1413" s="140"/>
      <c r="AF1413" s="140"/>
    </row>
    <row r="1414" spans="1:32" s="138" customFormat="1" x14ac:dyDescent="0.25">
      <c r="A1414" s="137"/>
      <c r="C1414" s="137"/>
      <c r="K1414" s="137"/>
      <c r="N1414" s="139"/>
      <c r="Y1414" s="140"/>
      <c r="AB1414" s="140"/>
      <c r="AE1414" s="140"/>
      <c r="AF1414" s="140"/>
    </row>
    <row r="1415" spans="1:32" s="138" customFormat="1" x14ac:dyDescent="0.25">
      <c r="A1415" s="137"/>
      <c r="C1415" s="137"/>
      <c r="K1415" s="137"/>
      <c r="N1415" s="139"/>
      <c r="Y1415" s="140"/>
      <c r="AB1415" s="140"/>
      <c r="AE1415" s="140"/>
      <c r="AF1415" s="140"/>
    </row>
    <row r="1416" spans="1:32" s="138" customFormat="1" x14ac:dyDescent="0.25">
      <c r="A1416" s="137"/>
      <c r="C1416" s="137"/>
      <c r="K1416" s="137"/>
      <c r="N1416" s="139"/>
      <c r="Y1416" s="140"/>
      <c r="AB1416" s="140"/>
      <c r="AE1416" s="140"/>
      <c r="AF1416" s="140"/>
    </row>
    <row r="1417" spans="1:32" s="138" customFormat="1" x14ac:dyDescent="0.25">
      <c r="A1417" s="137"/>
      <c r="C1417" s="137"/>
      <c r="K1417" s="137"/>
      <c r="N1417" s="139"/>
      <c r="Y1417" s="140"/>
      <c r="AB1417" s="140"/>
      <c r="AE1417" s="140"/>
      <c r="AF1417" s="140"/>
    </row>
    <row r="1418" spans="1:32" s="138" customFormat="1" x14ac:dyDescent="0.25">
      <c r="A1418" s="137"/>
      <c r="C1418" s="137"/>
      <c r="K1418" s="137"/>
      <c r="N1418" s="139"/>
      <c r="Y1418" s="140"/>
      <c r="AB1418" s="140"/>
      <c r="AE1418" s="140"/>
      <c r="AF1418" s="140"/>
    </row>
    <row r="1419" spans="1:32" s="138" customFormat="1" x14ac:dyDescent="0.25">
      <c r="A1419" s="137"/>
      <c r="C1419" s="137"/>
      <c r="K1419" s="137"/>
      <c r="N1419" s="139"/>
      <c r="Y1419" s="140"/>
      <c r="AB1419" s="140"/>
      <c r="AE1419" s="140"/>
      <c r="AF1419" s="140"/>
    </row>
    <row r="1420" spans="1:32" s="138" customFormat="1" x14ac:dyDescent="0.25">
      <c r="A1420" s="137"/>
      <c r="C1420" s="137"/>
      <c r="K1420" s="137"/>
      <c r="N1420" s="139"/>
      <c r="Y1420" s="140"/>
      <c r="AB1420" s="140"/>
      <c r="AE1420" s="140"/>
      <c r="AF1420" s="140"/>
    </row>
    <row r="1421" spans="1:32" s="138" customFormat="1" x14ac:dyDescent="0.25">
      <c r="A1421" s="137"/>
      <c r="C1421" s="137"/>
      <c r="K1421" s="137"/>
      <c r="N1421" s="139"/>
      <c r="Y1421" s="140"/>
      <c r="AB1421" s="140"/>
      <c r="AE1421" s="140"/>
      <c r="AF1421" s="140"/>
    </row>
    <row r="1422" spans="1:32" s="138" customFormat="1" x14ac:dyDescent="0.25">
      <c r="A1422" s="137"/>
      <c r="C1422" s="137"/>
      <c r="K1422" s="137"/>
      <c r="N1422" s="139"/>
      <c r="Y1422" s="140"/>
      <c r="AB1422" s="140"/>
      <c r="AE1422" s="140"/>
      <c r="AF1422" s="140"/>
    </row>
    <row r="1423" spans="1:32" s="138" customFormat="1" x14ac:dyDescent="0.25">
      <c r="A1423" s="137"/>
      <c r="C1423" s="137"/>
      <c r="K1423" s="137"/>
      <c r="N1423" s="139"/>
      <c r="Y1423" s="140"/>
      <c r="AB1423" s="140"/>
      <c r="AE1423" s="140"/>
      <c r="AF1423" s="140"/>
    </row>
    <row r="1424" spans="1:32" s="138" customFormat="1" x14ac:dyDescent="0.25">
      <c r="A1424" s="137"/>
      <c r="C1424" s="137"/>
      <c r="K1424" s="137"/>
      <c r="N1424" s="139"/>
      <c r="Y1424" s="140"/>
      <c r="AB1424" s="140"/>
      <c r="AE1424" s="140"/>
      <c r="AF1424" s="140"/>
    </row>
    <row r="1425" spans="1:32" s="138" customFormat="1" x14ac:dyDescent="0.25">
      <c r="A1425" s="137"/>
      <c r="C1425" s="137"/>
      <c r="K1425" s="137"/>
      <c r="N1425" s="139"/>
      <c r="Y1425" s="140"/>
      <c r="AB1425" s="140"/>
      <c r="AE1425" s="140"/>
      <c r="AF1425" s="140"/>
    </row>
    <row r="1426" spans="1:32" s="138" customFormat="1" x14ac:dyDescent="0.25">
      <c r="A1426" s="137"/>
      <c r="C1426" s="137"/>
      <c r="K1426" s="137"/>
      <c r="N1426" s="139"/>
      <c r="Y1426" s="140"/>
      <c r="AB1426" s="140"/>
      <c r="AE1426" s="140"/>
      <c r="AF1426" s="140"/>
    </row>
  </sheetData>
  <autoFilter ref="A4:AE7" xr:uid="{00000000-0009-0000-0000-000006000000}"/>
  <mergeCells count="20">
    <mergeCell ref="I3:I4"/>
    <mergeCell ref="K3:K4"/>
    <mergeCell ref="J3:J4"/>
    <mergeCell ref="H3:H4"/>
    <mergeCell ref="M3:M4"/>
    <mergeCell ref="G3:G4"/>
    <mergeCell ref="A3:A4"/>
    <mergeCell ref="B3:B4"/>
    <mergeCell ref="D3:D4"/>
    <mergeCell ref="C3:C4"/>
    <mergeCell ref="E3:E4"/>
    <mergeCell ref="F3:F4"/>
    <mergeCell ref="AE3:AE4"/>
    <mergeCell ref="L3:L4"/>
    <mergeCell ref="Z3:Z4"/>
    <mergeCell ref="AA3:AA4"/>
    <mergeCell ref="AF3:AF4"/>
    <mergeCell ref="N3:Y3"/>
    <mergeCell ref="AB3:AB4"/>
    <mergeCell ref="AC3:AD3"/>
  </mergeCells>
  <pageMargins left="0.31496062992125984" right="0.15748031496062992" top="0.47244094488188981" bottom="0.23622047244094491" header="0.23622047244094491" footer="7.874015748031496E-2"/>
  <pageSetup paperSize="9" scale="10" orientation="landscape" r:id="rId1"/>
  <headerFooter>
    <oddHeader>&amp;C&amp;"-,Negrito"Planilha de Composição de Custos</oddHeader>
    <oddFooter>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72B415D7-1325-4B3F-A38A-3FE99EAC8770}">
          <x14:formula1>
            <xm:f>'Indicadores Financeiros'!$B$103:$B$165</xm:f>
          </x14:formula1>
          <xm:sqref>B1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b7c8730-a88d-4646-adae-a7acf4fe76de">
      <UserInfo>
        <DisplayName/>
        <AccountId xsi:nil="true"/>
        <AccountType/>
      </UserInfo>
    </SharedWithUsers>
    <lcf76f155ced4ddcb4097134ff3c332f xmlns="25a0eb21-4c73-484f-900e-07f062c08868">
      <Terms xmlns="http://schemas.microsoft.com/office/infopath/2007/PartnerControls"/>
    </lcf76f155ced4ddcb4097134ff3c332f>
    <TaxCatchAll xmlns="6b7c8730-a88d-4646-adae-a7acf4fe76d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ACC2809D345E438F7C4FB66EF27D73" ma:contentTypeVersion="13" ma:contentTypeDescription="Crie um novo documento." ma:contentTypeScope="" ma:versionID="f1a61cd4a382ed18cda516e3497a2d9d">
  <xsd:schema xmlns:xsd="http://www.w3.org/2001/XMLSchema" xmlns:xs="http://www.w3.org/2001/XMLSchema" xmlns:p="http://schemas.microsoft.com/office/2006/metadata/properties" xmlns:ns2="25a0eb21-4c73-484f-900e-07f062c08868" xmlns:ns3="6b7c8730-a88d-4646-adae-a7acf4fe76de" targetNamespace="http://schemas.microsoft.com/office/2006/metadata/properties" ma:root="true" ma:fieldsID="81f3204823a8a52b7a2ff79bdff568c1" ns2:_="" ns3:_="">
    <xsd:import namespace="25a0eb21-4c73-484f-900e-07f062c08868"/>
    <xsd:import namespace="6b7c8730-a88d-4646-adae-a7acf4fe76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0eb21-4c73-484f-900e-07f062c088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7c8730-a88d-4646-adae-a7acf4fe76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96a5edd-9332-4b5c-beec-eba54cffc4a1}" ma:internalName="TaxCatchAll" ma:showField="CatchAllData" ma:web="6b7c8730-a88d-4646-adae-a7acf4fe76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1877D3-443A-44B7-9455-6EFE234A84FF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6b7c8730-a88d-4646-adae-a7acf4fe76de"/>
    <ds:schemaRef ds:uri="25a0eb21-4c73-484f-900e-07f062c0886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7BB24C4-9B22-4F96-9A6D-EDE529FBF5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F179D6-F31B-4D78-AA41-CD1A2E61DE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a0eb21-4c73-484f-900e-07f062c08868"/>
    <ds:schemaRef ds:uri="6b7c8730-a88d-4646-adae-a7acf4fe76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9</vt:i4>
      </vt:variant>
    </vt:vector>
  </HeadingPairs>
  <TitlesOfParts>
    <vt:vector size="16" baseType="lpstr">
      <vt:lpstr>Dados Cadastrais</vt:lpstr>
      <vt:lpstr>Indicadores Financeiros</vt:lpstr>
      <vt:lpstr>Relatório Custo</vt:lpstr>
      <vt:lpstr>Custo por Função</vt:lpstr>
      <vt:lpstr>Custo  Resumido</vt:lpstr>
      <vt:lpstr>Custo  Resumido por local</vt:lpstr>
      <vt:lpstr>Tabela de Códigos e Valores</vt:lpstr>
      <vt:lpstr>'Custo  Resumido'!Area_de_impressao</vt:lpstr>
      <vt:lpstr>'Custo  Resumido por local'!Area_de_impressao</vt:lpstr>
      <vt:lpstr>'Custo por Função'!Area_de_impressao</vt:lpstr>
      <vt:lpstr>'Dados Cadastrais'!Area_de_impressao</vt:lpstr>
      <vt:lpstr>'Indicadores Financeiros'!Area_de_impressao</vt:lpstr>
      <vt:lpstr>'Relatório Custo'!Area_de_impressao</vt:lpstr>
      <vt:lpstr>'Tabela de Códigos e Valores'!Area_de_impressao</vt:lpstr>
      <vt:lpstr>'Relatório Custo'!Titulos_de_impressao</vt:lpstr>
      <vt:lpstr>'Tabela de Códigos e Valores'!Titulos_de_impressao</vt:lpstr>
    </vt:vector>
  </TitlesOfParts>
  <Manager/>
  <Company>Tribunal de Justiça do Estado de São Paulo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imgaem</dc:creator>
  <cp:keywords/>
  <dc:description/>
  <cp:lastModifiedBy>CAROLINA DOI YAMAMOTO</cp:lastModifiedBy>
  <cp:revision/>
  <cp:lastPrinted>2025-05-18T21:27:51Z</cp:lastPrinted>
  <dcterms:created xsi:type="dcterms:W3CDTF">2016-04-25T14:08:48Z</dcterms:created>
  <dcterms:modified xsi:type="dcterms:W3CDTF">2025-06-05T19:48:11Z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0x0101006AACC2809D345E438F7C4FB66EF27D73</vt:lpwstr>
  </property>
  <property fmtid="{D5CDD505-2E9C-101B-9397-08002B2CF9AE}" pid="3" name="WorkbookGuid">
    <vt:lpwstr>2271443d-021a-4059-a5f4-c381df56440e</vt:lpwstr>
  </property>
  <property fmtid="{D5CDD505-2E9C-101B-9397-08002B2CF9AE}" pid="4" name="Order">
    <vt:r8>1056800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

<file path=userCustomization/customUI.xml><?xml version="1.0" encoding="utf-8"?>
<mso:customUI xmlns:mso="http://schemas.microsoft.com/office/2006/01/customui">
  <mso:ribbon>
    <mso:qat>
      <mso:documentControls>
        <mso:control idQ="mso:FileLinksToFiles" visible="true"/>
      </mso:documentControls>
    </mso:qat>
  </mso:ribbon>
</mso:customUI>
</file>